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ados financieros\"/>
    </mc:Choice>
  </mc:AlternateContent>
  <xr:revisionPtr revIDLastSave="0" documentId="8_{44286071-7336-4207-BE58-A038AE99D2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0" i="3" l="1"/>
  <c r="I90" i="3" l="1"/>
  <c r="J77" i="3" l="1"/>
  <c r="Q111" i="3" l="1"/>
  <c r="V111" i="3" s="1"/>
  <c r="W111" i="3" s="1"/>
  <c r="X111" i="3" l="1"/>
  <c r="Y111" i="3" s="1"/>
  <c r="H90" i="3"/>
  <c r="H5" i="3"/>
  <c r="G90" i="3" l="1"/>
  <c r="T158" i="3" l="1"/>
  <c r="T152" i="3"/>
  <c r="T150" i="3"/>
  <c r="T148" i="3"/>
  <c r="T137" i="3"/>
  <c r="T122" i="3"/>
  <c r="T117" i="3"/>
  <c r="T74" i="3"/>
  <c r="T65" i="3"/>
  <c r="T63" i="3"/>
  <c r="T60" i="3"/>
  <c r="T58" i="3"/>
  <c r="T54" i="3"/>
  <c r="T50" i="3"/>
  <c r="T46" i="3"/>
  <c r="T42" i="3"/>
  <c r="T28" i="3"/>
  <c r="F74" i="3"/>
  <c r="E74" i="3"/>
  <c r="O158" i="3"/>
  <c r="N158" i="3"/>
  <c r="M158" i="3"/>
  <c r="L158" i="3"/>
  <c r="K158" i="3"/>
  <c r="J158" i="3"/>
  <c r="I158" i="3"/>
  <c r="H158" i="3"/>
  <c r="G158" i="3"/>
  <c r="F158" i="3"/>
  <c r="O152" i="3"/>
  <c r="N152" i="3"/>
  <c r="M152" i="3"/>
  <c r="L152" i="3"/>
  <c r="K152" i="3"/>
  <c r="J152" i="3"/>
  <c r="I152" i="3"/>
  <c r="H152" i="3"/>
  <c r="G152" i="3"/>
  <c r="F152" i="3"/>
  <c r="O150" i="3"/>
  <c r="O139" i="3" s="1"/>
  <c r="N150" i="3"/>
  <c r="M150" i="3"/>
  <c r="L150" i="3"/>
  <c r="K150" i="3"/>
  <c r="J150" i="3"/>
  <c r="I150" i="3"/>
  <c r="H150" i="3"/>
  <c r="G150" i="3"/>
  <c r="G139" i="3" s="1"/>
  <c r="F150" i="3"/>
  <c r="O148" i="3"/>
  <c r="N148" i="3"/>
  <c r="M148" i="3"/>
  <c r="L148" i="3"/>
  <c r="K148" i="3"/>
  <c r="J148" i="3"/>
  <c r="I148" i="3"/>
  <c r="I139" i="3" s="1"/>
  <c r="H148" i="3"/>
  <c r="G148" i="3"/>
  <c r="F148" i="3"/>
  <c r="O137" i="3"/>
  <c r="N137" i="3"/>
  <c r="M137" i="3"/>
  <c r="L137" i="3"/>
  <c r="K137" i="3"/>
  <c r="J137" i="3"/>
  <c r="I137" i="3"/>
  <c r="H137" i="3"/>
  <c r="G137" i="3"/>
  <c r="F137" i="3"/>
  <c r="O122" i="3"/>
  <c r="N122" i="3"/>
  <c r="M122" i="3"/>
  <c r="L122" i="3"/>
  <c r="K122" i="3"/>
  <c r="J122" i="3"/>
  <c r="I122" i="3"/>
  <c r="H122" i="3"/>
  <c r="G122" i="3"/>
  <c r="F122" i="3"/>
  <c r="O117" i="3"/>
  <c r="N117" i="3"/>
  <c r="M117" i="3"/>
  <c r="L117" i="3"/>
  <c r="K117" i="3"/>
  <c r="J117" i="3"/>
  <c r="I117" i="3"/>
  <c r="H117" i="3"/>
  <c r="G117" i="3"/>
  <c r="F117" i="3"/>
  <c r="O74" i="3"/>
  <c r="N74" i="3"/>
  <c r="M74" i="3"/>
  <c r="L74" i="3"/>
  <c r="K74" i="3"/>
  <c r="J74" i="3"/>
  <c r="I74" i="3"/>
  <c r="H74" i="3"/>
  <c r="G74" i="3"/>
  <c r="O65" i="3"/>
  <c r="N65" i="3"/>
  <c r="M65" i="3"/>
  <c r="L65" i="3"/>
  <c r="K65" i="3"/>
  <c r="J65" i="3"/>
  <c r="I65" i="3"/>
  <c r="H65" i="3"/>
  <c r="G65" i="3"/>
  <c r="F65" i="3"/>
  <c r="O63" i="3"/>
  <c r="N63" i="3"/>
  <c r="N58" i="3" s="1"/>
  <c r="M63" i="3"/>
  <c r="L63" i="3"/>
  <c r="K63" i="3"/>
  <c r="J63" i="3"/>
  <c r="J58" i="3" s="1"/>
  <c r="I63" i="3"/>
  <c r="H63" i="3"/>
  <c r="G63" i="3"/>
  <c r="F63" i="3"/>
  <c r="F58" i="3" s="1"/>
  <c r="O60" i="3"/>
  <c r="O58" i="3" s="1"/>
  <c r="N60" i="3"/>
  <c r="M60" i="3"/>
  <c r="L60" i="3"/>
  <c r="L58" i="3" s="1"/>
  <c r="K60" i="3"/>
  <c r="J60" i="3"/>
  <c r="I60" i="3"/>
  <c r="I58" i="3" s="1"/>
  <c r="H60" i="3"/>
  <c r="H58" i="3" s="1"/>
  <c r="G60" i="3"/>
  <c r="F60" i="3"/>
  <c r="O54" i="3"/>
  <c r="N54" i="3"/>
  <c r="M54" i="3"/>
  <c r="L54" i="3"/>
  <c r="K54" i="3"/>
  <c r="J54" i="3"/>
  <c r="I54" i="3"/>
  <c r="H54" i="3"/>
  <c r="G54" i="3"/>
  <c r="F54" i="3"/>
  <c r="O50" i="3"/>
  <c r="N50" i="3"/>
  <c r="M50" i="3"/>
  <c r="L50" i="3"/>
  <c r="K50" i="3"/>
  <c r="J50" i="3"/>
  <c r="I50" i="3"/>
  <c r="H50" i="3"/>
  <c r="G50" i="3"/>
  <c r="F50" i="3"/>
  <c r="O46" i="3"/>
  <c r="N46" i="3"/>
  <c r="M46" i="3"/>
  <c r="L46" i="3"/>
  <c r="K46" i="3"/>
  <c r="J46" i="3"/>
  <c r="I46" i="3"/>
  <c r="H46" i="3"/>
  <c r="G46" i="3"/>
  <c r="F46" i="3"/>
  <c r="O42" i="3"/>
  <c r="N42" i="3"/>
  <c r="M42" i="3"/>
  <c r="L42" i="3"/>
  <c r="K42" i="3"/>
  <c r="J42" i="3"/>
  <c r="I42" i="3"/>
  <c r="H42" i="3"/>
  <c r="G42" i="3"/>
  <c r="F42" i="3"/>
  <c r="O28" i="3"/>
  <c r="N28" i="3"/>
  <c r="M28" i="3"/>
  <c r="L28" i="3"/>
  <c r="K28" i="3"/>
  <c r="J28" i="3"/>
  <c r="I28" i="3"/>
  <c r="H28" i="3"/>
  <c r="G28" i="3"/>
  <c r="F28" i="3"/>
  <c r="O4" i="3"/>
  <c r="O3" i="3" s="1"/>
  <c r="N4" i="3"/>
  <c r="N3" i="3" s="1"/>
  <c r="M4" i="3"/>
  <c r="M3" i="3" s="1"/>
  <c r="L4" i="3"/>
  <c r="L3" i="3" s="1"/>
  <c r="K4" i="3"/>
  <c r="K3" i="3" s="1"/>
  <c r="J4" i="3"/>
  <c r="J3" i="3" s="1"/>
  <c r="I4" i="3"/>
  <c r="I3" i="3" s="1"/>
  <c r="H4" i="3"/>
  <c r="H3" i="3" s="1"/>
  <c r="G4" i="3"/>
  <c r="G3" i="3" s="1"/>
  <c r="F4" i="3"/>
  <c r="F3" i="3" s="1"/>
  <c r="E158" i="3"/>
  <c r="E152" i="3"/>
  <c r="E150" i="3"/>
  <c r="E148" i="3"/>
  <c r="E139" i="3" s="1"/>
  <c r="E137" i="3"/>
  <c r="E122" i="3"/>
  <c r="E117" i="3"/>
  <c r="E65" i="3"/>
  <c r="E63" i="3"/>
  <c r="E60" i="3"/>
  <c r="E54" i="3"/>
  <c r="E50" i="3"/>
  <c r="E46" i="3"/>
  <c r="E42" i="3"/>
  <c r="E28" i="3"/>
  <c r="E4" i="3"/>
  <c r="E3" i="3" s="1"/>
  <c r="G58" i="3" l="1"/>
  <c r="G27" i="3" s="1"/>
  <c r="G26" i="3" s="1"/>
  <c r="G163" i="3" s="1"/>
  <c r="M139" i="3"/>
  <c r="K139" i="3"/>
  <c r="N139" i="3"/>
  <c r="M58" i="3"/>
  <c r="M27" i="3" s="1"/>
  <c r="M26" i="3" s="1"/>
  <c r="M163" i="3" s="1"/>
  <c r="H139" i="3"/>
  <c r="H27" i="3" s="1"/>
  <c r="H26" i="3" s="1"/>
  <c r="H163" i="3" s="1"/>
  <c r="K58" i="3"/>
  <c r="L139" i="3"/>
  <c r="L27" i="3" s="1"/>
  <c r="L26" i="3" s="1"/>
  <c r="L163" i="3" s="1"/>
  <c r="F139" i="3"/>
  <c r="F27" i="3" s="1"/>
  <c r="F26" i="3" s="1"/>
  <c r="F163" i="3" s="1"/>
  <c r="T139" i="3"/>
  <c r="T27" i="3" s="1"/>
  <c r="T26" i="3" s="1"/>
  <c r="T163" i="3" s="1"/>
  <c r="J139" i="3"/>
  <c r="J27" i="3"/>
  <c r="J26" i="3" s="1"/>
  <c r="J163" i="3" s="1"/>
  <c r="N27" i="3"/>
  <c r="N26" i="3" s="1"/>
  <c r="N163" i="3" s="1"/>
  <c r="I27" i="3"/>
  <c r="I26" i="3" s="1"/>
  <c r="I163" i="3" s="1"/>
  <c r="K27" i="3"/>
  <c r="K26" i="3" s="1"/>
  <c r="K163" i="3" s="1"/>
  <c r="O27" i="3"/>
  <c r="O26" i="3" s="1"/>
  <c r="O163" i="3" s="1"/>
  <c r="E58" i="3"/>
  <c r="E27" i="3" s="1"/>
  <c r="E26" i="3" s="1"/>
  <c r="E163" i="3" s="1"/>
  <c r="Q115" i="3"/>
  <c r="P4" i="3"/>
  <c r="P3" i="3" s="1"/>
  <c r="V115" i="3" l="1"/>
  <c r="X115" i="3"/>
  <c r="P74" i="3"/>
  <c r="Q161" i="3" l="1"/>
  <c r="Q160" i="3"/>
  <c r="Q159" i="3"/>
  <c r="P158" i="3"/>
  <c r="Q157" i="3"/>
  <c r="Q156" i="3"/>
  <c r="Q155" i="3"/>
  <c r="Q154" i="3"/>
  <c r="Q153" i="3"/>
  <c r="P152" i="3"/>
  <c r="Q151" i="3"/>
  <c r="P150" i="3"/>
  <c r="Q149" i="3"/>
  <c r="P148" i="3"/>
  <c r="Q147" i="3"/>
  <c r="V147" i="3" s="1"/>
  <c r="Q146" i="3"/>
  <c r="Q145" i="3"/>
  <c r="Q144" i="3"/>
  <c r="Q143" i="3"/>
  <c r="Q142" i="3"/>
  <c r="Q141" i="3"/>
  <c r="Q140" i="3"/>
  <c r="Q138" i="3"/>
  <c r="P137" i="3"/>
  <c r="Q136" i="3"/>
  <c r="Q135" i="3"/>
  <c r="Q134" i="3"/>
  <c r="Q133" i="3"/>
  <c r="Q132" i="3"/>
  <c r="V132" i="3" s="1"/>
  <c r="Q131" i="3"/>
  <c r="Q130" i="3"/>
  <c r="Q129" i="3"/>
  <c r="Q128" i="3"/>
  <c r="Q127" i="3"/>
  <c r="Q126" i="3"/>
  <c r="Q125" i="3"/>
  <c r="Q124" i="3"/>
  <c r="Q123" i="3"/>
  <c r="P122" i="3"/>
  <c r="Q121" i="3"/>
  <c r="Q120" i="3"/>
  <c r="Q119" i="3"/>
  <c r="Q118" i="3"/>
  <c r="P117" i="3"/>
  <c r="Q116" i="3"/>
  <c r="Q114" i="3"/>
  <c r="Q113" i="3"/>
  <c r="Q112" i="3"/>
  <c r="Q110" i="3"/>
  <c r="V110" i="3" s="1"/>
  <c r="W110" i="3" s="1"/>
  <c r="Q109" i="3"/>
  <c r="V109" i="3" s="1"/>
  <c r="W109" i="3" s="1"/>
  <c r="Q108" i="3"/>
  <c r="V108" i="3" s="1"/>
  <c r="W108" i="3" s="1"/>
  <c r="Q107" i="3"/>
  <c r="Q106" i="3"/>
  <c r="Q105" i="3"/>
  <c r="V105" i="3" s="1"/>
  <c r="Q104" i="3"/>
  <c r="Q103" i="3"/>
  <c r="V103" i="3" s="1"/>
  <c r="Q102" i="3"/>
  <c r="Q101" i="3"/>
  <c r="Q100" i="3"/>
  <c r="Q99" i="3"/>
  <c r="V99" i="3" s="1"/>
  <c r="Q98" i="3"/>
  <c r="Q97" i="3"/>
  <c r="Q96" i="3"/>
  <c r="Q95" i="3"/>
  <c r="V95" i="3" s="1"/>
  <c r="Q94" i="3"/>
  <c r="Q93" i="3"/>
  <c r="Q92" i="3"/>
  <c r="Q91" i="3"/>
  <c r="V91" i="3" s="1"/>
  <c r="Q89" i="3"/>
  <c r="Q88" i="3"/>
  <c r="Q87" i="3"/>
  <c r="Q86" i="3"/>
  <c r="Q85" i="3"/>
  <c r="Q84" i="3"/>
  <c r="Q83" i="3"/>
  <c r="V83" i="3" s="1"/>
  <c r="Q82" i="3"/>
  <c r="Q81" i="3"/>
  <c r="V81" i="3" s="1"/>
  <c r="Q80" i="3"/>
  <c r="Q79" i="3"/>
  <c r="Q78" i="3"/>
  <c r="Q77" i="3"/>
  <c r="Q76" i="3"/>
  <c r="Q75" i="3"/>
  <c r="V75" i="3" s="1"/>
  <c r="Q73" i="3"/>
  <c r="Q72" i="3"/>
  <c r="Q71" i="3"/>
  <c r="Q70" i="3"/>
  <c r="Q69" i="3"/>
  <c r="V69" i="3" s="1"/>
  <c r="Q68" i="3"/>
  <c r="Q67" i="3"/>
  <c r="V67" i="3" s="1"/>
  <c r="Q66" i="3"/>
  <c r="P65" i="3"/>
  <c r="Q64" i="3"/>
  <c r="P63" i="3"/>
  <c r="Q62" i="3"/>
  <c r="Q61" i="3"/>
  <c r="V61" i="3" s="1"/>
  <c r="P60" i="3"/>
  <c r="Q57" i="3"/>
  <c r="Q56" i="3"/>
  <c r="Q55" i="3"/>
  <c r="V55" i="3" s="1"/>
  <c r="P54" i="3"/>
  <c r="Q53" i="3"/>
  <c r="V53" i="3" s="1"/>
  <c r="Q52" i="3"/>
  <c r="Q51" i="3"/>
  <c r="P50" i="3"/>
  <c r="Q49" i="3"/>
  <c r="V49" i="3" s="1"/>
  <c r="Q48" i="3"/>
  <c r="Q47" i="3"/>
  <c r="V47" i="3" s="1"/>
  <c r="P46" i="3"/>
  <c r="Q45" i="3"/>
  <c r="Q44" i="3"/>
  <c r="Q43" i="3"/>
  <c r="V43" i="3" s="1"/>
  <c r="P42" i="3"/>
  <c r="Q41" i="3"/>
  <c r="Q40" i="3"/>
  <c r="Q39" i="3"/>
  <c r="Q38" i="3"/>
  <c r="Q37" i="3"/>
  <c r="V37" i="3" s="1"/>
  <c r="Q36" i="3"/>
  <c r="Q35" i="3"/>
  <c r="V35" i="3" s="1"/>
  <c r="Q34" i="3"/>
  <c r="Q33" i="3"/>
  <c r="Q31" i="3"/>
  <c r="Q30" i="3"/>
  <c r="Q29" i="3"/>
  <c r="P28" i="3"/>
  <c r="Q24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X39" i="3" l="1"/>
  <c r="Y39" i="3" s="1"/>
  <c r="V39" i="3"/>
  <c r="X51" i="3"/>
  <c r="Y51" i="3" s="1"/>
  <c r="V51" i="3"/>
  <c r="X142" i="3"/>
  <c r="Y142" i="3" s="1"/>
  <c r="V142" i="3"/>
  <c r="X48" i="3"/>
  <c r="Y48" i="3" s="1"/>
  <c r="V48" i="3"/>
  <c r="W48" i="3" s="1"/>
  <c r="X62" i="3"/>
  <c r="Y62" i="3" s="1"/>
  <c r="V62" i="3"/>
  <c r="X79" i="3"/>
  <c r="Y79" i="3" s="1"/>
  <c r="V79" i="3"/>
  <c r="W79" i="3" s="1"/>
  <c r="V113" i="3"/>
  <c r="W113" i="3" s="1"/>
  <c r="X143" i="3"/>
  <c r="Y143" i="3" s="1"/>
  <c r="V143" i="3"/>
  <c r="W143" i="3" s="1"/>
  <c r="X155" i="3"/>
  <c r="Y155" i="3" s="1"/>
  <c r="V155" i="3"/>
  <c r="V30" i="3"/>
  <c r="W30" i="3" s="1"/>
  <c r="X44" i="3"/>
  <c r="Y44" i="3" s="1"/>
  <c r="V44" i="3"/>
  <c r="W44" i="3" s="1"/>
  <c r="V56" i="3"/>
  <c r="W56" i="3" s="1"/>
  <c r="X45" i="3"/>
  <c r="Y45" i="3" s="1"/>
  <c r="V45" i="3"/>
  <c r="X57" i="3"/>
  <c r="Y57" i="3" s="1"/>
  <c r="V57" i="3"/>
  <c r="W57" i="3" s="1"/>
  <c r="X84" i="3"/>
  <c r="V84" i="3"/>
  <c r="V114" i="3"/>
  <c r="X127" i="3"/>
  <c r="Y127" i="3" s="1"/>
  <c r="V127" i="3"/>
  <c r="X135" i="3"/>
  <c r="Y135" i="3" s="1"/>
  <c r="V135" i="3"/>
  <c r="W135" i="3" s="1"/>
  <c r="X140" i="3"/>
  <c r="Y140" i="3" s="1"/>
  <c r="V140" i="3"/>
  <c r="V156" i="3"/>
  <c r="W156" i="3" s="1"/>
  <c r="X52" i="3"/>
  <c r="Y52" i="3" s="1"/>
  <c r="V52" i="3"/>
  <c r="X64" i="3"/>
  <c r="Y64" i="3" s="1"/>
  <c r="V64" i="3"/>
  <c r="X136" i="3"/>
  <c r="Y136" i="3" s="1"/>
  <c r="V136" i="3"/>
  <c r="X157" i="3"/>
  <c r="Y157" i="3" s="1"/>
  <c r="V157" i="3"/>
  <c r="W157" i="3" s="1"/>
  <c r="X161" i="3"/>
  <c r="V161" i="3"/>
  <c r="X134" i="3"/>
  <c r="Y134" i="3" s="1"/>
  <c r="V134" i="3"/>
  <c r="W134" i="3" s="1"/>
  <c r="X128" i="3"/>
  <c r="Y128" i="3" s="1"/>
  <c r="V128" i="3"/>
  <c r="X86" i="3"/>
  <c r="Y86" i="3" s="1"/>
  <c r="V86" i="3"/>
  <c r="W86" i="3" s="1"/>
  <c r="V85" i="3"/>
  <c r="W85" i="3" s="1"/>
  <c r="X76" i="3"/>
  <c r="Y76" i="3" s="1"/>
  <c r="V76" i="3"/>
  <c r="V160" i="3"/>
  <c r="W160" i="3" s="1"/>
  <c r="X159" i="3"/>
  <c r="Y159" i="3" s="1"/>
  <c r="V159" i="3"/>
  <c r="W159" i="3" s="1"/>
  <c r="X141" i="3"/>
  <c r="Y141" i="3" s="1"/>
  <c r="V141" i="3"/>
  <c r="W141" i="3" s="1"/>
  <c r="X138" i="3"/>
  <c r="Y138" i="3" s="1"/>
  <c r="V138" i="3"/>
  <c r="W138" i="3" s="1"/>
  <c r="X130" i="3"/>
  <c r="Y130" i="3" s="1"/>
  <c r="V130" i="3"/>
  <c r="X129" i="3"/>
  <c r="Y129" i="3" s="1"/>
  <c r="V129" i="3"/>
  <c r="W129" i="3" s="1"/>
  <c r="X126" i="3"/>
  <c r="Y126" i="3" s="1"/>
  <c r="V126" i="3"/>
  <c r="X125" i="3"/>
  <c r="Y125" i="3" s="1"/>
  <c r="V125" i="3"/>
  <c r="W125" i="3" s="1"/>
  <c r="X77" i="3"/>
  <c r="Y77" i="3" s="1"/>
  <c r="V77" i="3"/>
  <c r="W77" i="3" s="1"/>
  <c r="X78" i="3"/>
  <c r="Y78" i="3" s="1"/>
  <c r="V78" i="3"/>
  <c r="W78" i="3" s="1"/>
  <c r="X121" i="3"/>
  <c r="Y121" i="3" s="1"/>
  <c r="V121" i="3"/>
  <c r="X96" i="3"/>
  <c r="Y96" i="3" s="1"/>
  <c r="V96" i="3"/>
  <c r="W96" i="3" s="1"/>
  <c r="V93" i="3"/>
  <c r="W93" i="3" s="1"/>
  <c r="V97" i="3"/>
  <c r="W97" i="3" s="1"/>
  <c r="V101" i="3"/>
  <c r="W101" i="3" s="1"/>
  <c r="X100" i="3"/>
  <c r="Y100" i="3" s="1"/>
  <c r="V100" i="3"/>
  <c r="W100" i="3" s="1"/>
  <c r="X94" i="3"/>
  <c r="Y94" i="3" s="1"/>
  <c r="V94" i="3"/>
  <c r="W94" i="3" s="1"/>
  <c r="X98" i="3"/>
  <c r="Y98" i="3" s="1"/>
  <c r="V98" i="3"/>
  <c r="W98" i="3" s="1"/>
  <c r="X102" i="3"/>
  <c r="Y102" i="3" s="1"/>
  <c r="V102" i="3"/>
  <c r="W102" i="3" s="1"/>
  <c r="X120" i="3"/>
  <c r="Y120" i="3" s="1"/>
  <c r="V120" i="3"/>
  <c r="W120" i="3" s="1"/>
  <c r="X104" i="3"/>
  <c r="Y104" i="3" s="1"/>
  <c r="V104" i="3"/>
  <c r="X88" i="3"/>
  <c r="Y88" i="3" s="1"/>
  <c r="V88" i="3"/>
  <c r="X87" i="3"/>
  <c r="Y87" i="3" s="1"/>
  <c r="V87" i="3"/>
  <c r="X82" i="3"/>
  <c r="Y82" i="3" s="1"/>
  <c r="V82" i="3"/>
  <c r="W82" i="3" s="1"/>
  <c r="X73" i="3"/>
  <c r="Y73" i="3" s="1"/>
  <c r="V73" i="3"/>
  <c r="W73" i="3" s="1"/>
  <c r="X70" i="3"/>
  <c r="Y70" i="3" s="1"/>
  <c r="V70" i="3"/>
  <c r="X71" i="3"/>
  <c r="Y71" i="3" s="1"/>
  <c r="V71" i="3"/>
  <c r="W71" i="3" s="1"/>
  <c r="X66" i="3"/>
  <c r="Y66" i="3" s="1"/>
  <c r="V66" i="3"/>
  <c r="W66" i="3" s="1"/>
  <c r="X41" i="3"/>
  <c r="Y41" i="3" s="1"/>
  <c r="V41" i="3"/>
  <c r="W41" i="3" s="1"/>
  <c r="X40" i="3"/>
  <c r="Y40" i="3" s="1"/>
  <c r="V40" i="3"/>
  <c r="W40" i="3" s="1"/>
  <c r="X36" i="3"/>
  <c r="Y36" i="3" s="1"/>
  <c r="V36" i="3"/>
  <c r="W36" i="3" s="1"/>
  <c r="X33" i="3"/>
  <c r="Y33" i="3" s="1"/>
  <c r="V33" i="3"/>
  <c r="V31" i="3"/>
  <c r="W31" i="3" s="1"/>
  <c r="X29" i="3"/>
  <c r="Y29" i="3" s="1"/>
  <c r="V29" i="3"/>
  <c r="X146" i="3"/>
  <c r="Y146" i="3" s="1"/>
  <c r="V146" i="3"/>
  <c r="W146" i="3" s="1"/>
  <c r="V154" i="3"/>
  <c r="W154" i="3" s="1"/>
  <c r="X151" i="3"/>
  <c r="Y151" i="3" s="1"/>
  <c r="V151" i="3"/>
  <c r="W151" i="3" s="1"/>
  <c r="X144" i="3"/>
  <c r="Y144" i="3" s="1"/>
  <c r="V144" i="3"/>
  <c r="W144" i="3" s="1"/>
  <c r="X145" i="3"/>
  <c r="Y145" i="3" s="1"/>
  <c r="V145" i="3"/>
  <c r="X149" i="3"/>
  <c r="Y149" i="3" s="1"/>
  <c r="V149" i="3"/>
  <c r="W149" i="3" s="1"/>
  <c r="X153" i="3"/>
  <c r="Y153" i="3" s="1"/>
  <c r="V153" i="3"/>
  <c r="W153" i="3" s="1"/>
  <c r="X133" i="3"/>
  <c r="Y133" i="3" s="1"/>
  <c r="V133" i="3"/>
  <c r="X131" i="3"/>
  <c r="Y131" i="3" s="1"/>
  <c r="V131" i="3"/>
  <c r="W131" i="3" s="1"/>
  <c r="X123" i="3"/>
  <c r="Y123" i="3" s="1"/>
  <c r="V123" i="3"/>
  <c r="W123" i="3" s="1"/>
  <c r="X124" i="3"/>
  <c r="Y124" i="3" s="1"/>
  <c r="V124" i="3"/>
  <c r="W124" i="3" s="1"/>
  <c r="X119" i="3"/>
  <c r="Y119" i="3" s="1"/>
  <c r="V119" i="3"/>
  <c r="W119" i="3" s="1"/>
  <c r="X118" i="3"/>
  <c r="Y118" i="3" s="1"/>
  <c r="V118" i="3"/>
  <c r="W118" i="3" s="1"/>
  <c r="X112" i="3"/>
  <c r="Y112" i="3" s="1"/>
  <c r="V112" i="3"/>
  <c r="W112" i="3" s="1"/>
  <c r="X106" i="3"/>
  <c r="Y106" i="3" s="1"/>
  <c r="V106" i="3"/>
  <c r="W106" i="3" s="1"/>
  <c r="V107" i="3"/>
  <c r="W107" i="3" s="1"/>
  <c r="X92" i="3"/>
  <c r="Y92" i="3" s="1"/>
  <c r="V92" i="3"/>
  <c r="W92" i="3" s="1"/>
  <c r="V89" i="3"/>
  <c r="W89" i="3" s="1"/>
  <c r="X80" i="3"/>
  <c r="Y80" i="3" s="1"/>
  <c r="V80" i="3"/>
  <c r="W80" i="3" s="1"/>
  <c r="X72" i="3"/>
  <c r="Y72" i="3" s="1"/>
  <c r="V72" i="3"/>
  <c r="W72" i="3" s="1"/>
  <c r="X68" i="3"/>
  <c r="Y68" i="3" s="1"/>
  <c r="V68" i="3"/>
  <c r="W68" i="3" s="1"/>
  <c r="X38" i="3"/>
  <c r="Y38" i="3" s="1"/>
  <c r="V38" i="3"/>
  <c r="X34" i="3"/>
  <c r="Y34" i="3" s="1"/>
  <c r="V34" i="3"/>
  <c r="W34" i="3" s="1"/>
  <c r="X114" i="3"/>
  <c r="X113" i="3"/>
  <c r="Y113" i="3" s="1"/>
  <c r="W62" i="3"/>
  <c r="Q4" i="3"/>
  <c r="X93" i="3"/>
  <c r="Y93" i="3" s="1"/>
  <c r="X101" i="3"/>
  <c r="Y101" i="3" s="1"/>
  <c r="W52" i="3"/>
  <c r="P139" i="3"/>
  <c r="W140" i="3"/>
  <c r="W38" i="3"/>
  <c r="W127" i="3"/>
  <c r="X147" i="3"/>
  <c r="X85" i="3"/>
  <c r="Y85" i="3" s="1"/>
  <c r="X89" i="3"/>
  <c r="Y89" i="3" s="1"/>
  <c r="W104" i="3"/>
  <c r="Q32" i="3"/>
  <c r="W64" i="3"/>
  <c r="X56" i="3"/>
  <c r="Y56" i="3" s="1"/>
  <c r="W121" i="3"/>
  <c r="Q60" i="3"/>
  <c r="Q63" i="3"/>
  <c r="Q54" i="3"/>
  <c r="W76" i="3"/>
  <c r="Q90" i="3"/>
  <c r="Q148" i="3"/>
  <c r="Q152" i="3"/>
  <c r="P58" i="3"/>
  <c r="P27" i="3" s="1"/>
  <c r="P26" i="3" s="1"/>
  <c r="P163" i="3" s="1"/>
  <c r="W70" i="3"/>
  <c r="X97" i="3"/>
  <c r="Y97" i="3" s="1"/>
  <c r="Q137" i="3"/>
  <c r="W88" i="3"/>
  <c r="Q122" i="3"/>
  <c r="X132" i="3"/>
  <c r="W136" i="3"/>
  <c r="W142" i="3"/>
  <c r="W37" i="3"/>
  <c r="W43" i="3"/>
  <c r="Q42" i="3"/>
  <c r="V42" i="3" s="1"/>
  <c r="W49" i="3"/>
  <c r="W61" i="3"/>
  <c r="X61" i="3"/>
  <c r="Y61" i="3" s="1"/>
  <c r="W35" i="3"/>
  <c r="W47" i="3"/>
  <c r="W53" i="3"/>
  <c r="Q59" i="3"/>
  <c r="V59" i="3" s="1"/>
  <c r="W29" i="3"/>
  <c r="W33" i="3"/>
  <c r="X37" i="3"/>
  <c r="Y37" i="3" s="1"/>
  <c r="X43" i="3"/>
  <c r="Y43" i="3" s="1"/>
  <c r="Q46" i="3"/>
  <c r="V46" i="3" s="1"/>
  <c r="X49" i="3"/>
  <c r="Y49" i="3" s="1"/>
  <c r="W51" i="3"/>
  <c r="W75" i="3"/>
  <c r="X75" i="3"/>
  <c r="Y75" i="3" s="1"/>
  <c r="W99" i="3"/>
  <c r="X99" i="3"/>
  <c r="Y99" i="3" s="1"/>
  <c r="X105" i="3"/>
  <c r="Y105" i="3" s="1"/>
  <c r="W105" i="3"/>
  <c r="X116" i="3"/>
  <c r="X31" i="3"/>
  <c r="Y31" i="3" s="1"/>
  <c r="X35" i="3"/>
  <c r="Y35" i="3" s="1"/>
  <c r="W39" i="3"/>
  <c r="W45" i="3"/>
  <c r="X47" i="3"/>
  <c r="Y47" i="3" s="1"/>
  <c r="Q50" i="3"/>
  <c r="V50" i="3" s="1"/>
  <c r="X53" i="3"/>
  <c r="Y53" i="3" s="1"/>
  <c r="X55" i="3"/>
  <c r="Y55" i="3" s="1"/>
  <c r="W55" i="3"/>
  <c r="W67" i="3"/>
  <c r="X67" i="3"/>
  <c r="Y67" i="3" s="1"/>
  <c r="Q65" i="3"/>
  <c r="V65" i="3" s="1"/>
  <c r="W69" i="3"/>
  <c r="X69" i="3"/>
  <c r="Y69" i="3" s="1"/>
  <c r="W81" i="3"/>
  <c r="X81" i="3"/>
  <c r="Y81" i="3" s="1"/>
  <c r="W83" i="3"/>
  <c r="X83" i="3"/>
  <c r="Y83" i="3" s="1"/>
  <c r="W95" i="3"/>
  <c r="X95" i="3"/>
  <c r="Y95" i="3" s="1"/>
  <c r="X107" i="3"/>
  <c r="Y107" i="3" s="1"/>
  <c r="X109" i="3"/>
  <c r="Y109" i="3" s="1"/>
  <c r="X30" i="3"/>
  <c r="Y30" i="3" s="1"/>
  <c r="W103" i="3"/>
  <c r="X103" i="3"/>
  <c r="Y103" i="3" s="1"/>
  <c r="X108" i="3"/>
  <c r="Y108" i="3" s="1"/>
  <c r="X110" i="3"/>
  <c r="Y110" i="3" s="1"/>
  <c r="W87" i="3"/>
  <c r="W91" i="3"/>
  <c r="X91" i="3"/>
  <c r="Y91" i="3" s="1"/>
  <c r="W155" i="3"/>
  <c r="Q150" i="3"/>
  <c r="V150" i="3" s="1"/>
  <c r="Q158" i="3"/>
  <c r="V158" i="3" s="1"/>
  <c r="W161" i="3"/>
  <c r="Q117" i="3"/>
  <c r="V117" i="3" s="1"/>
  <c r="W126" i="3"/>
  <c r="W128" i="3"/>
  <c r="W130" i="3"/>
  <c r="W133" i="3"/>
  <c r="W145" i="3"/>
  <c r="X154" i="3"/>
  <c r="Y154" i="3" s="1"/>
  <c r="X156" i="3"/>
  <c r="Y156" i="3" s="1"/>
  <c r="X160" i="3"/>
  <c r="Y160" i="3" s="1"/>
  <c r="X54" i="3" l="1"/>
  <c r="Y54" i="3" s="1"/>
  <c r="V54" i="3"/>
  <c r="X63" i="3"/>
  <c r="Y63" i="3" s="1"/>
  <c r="V63" i="3"/>
  <c r="W63" i="3" s="1"/>
  <c r="X60" i="3"/>
  <c r="Y60" i="3" s="1"/>
  <c r="V60" i="3"/>
  <c r="X137" i="3"/>
  <c r="Y137" i="3" s="1"/>
  <c r="V137" i="3"/>
  <c r="W137" i="3" s="1"/>
  <c r="V90" i="3"/>
  <c r="W90" i="3" s="1"/>
  <c r="X32" i="3"/>
  <c r="Y32" i="3" s="1"/>
  <c r="V32" i="3"/>
  <c r="W32" i="3" s="1"/>
  <c r="X152" i="3"/>
  <c r="Y152" i="3" s="1"/>
  <c r="V152" i="3"/>
  <c r="X148" i="3"/>
  <c r="Y148" i="3" s="1"/>
  <c r="V148" i="3"/>
  <c r="W148" i="3" s="1"/>
  <c r="X122" i="3"/>
  <c r="Y122" i="3" s="1"/>
  <c r="V122" i="3"/>
  <c r="W122" i="3" s="1"/>
  <c r="W54" i="3"/>
  <c r="Q3" i="3"/>
  <c r="R3" i="3" s="1"/>
  <c r="X90" i="3"/>
  <c r="Y90" i="3" s="1"/>
  <c r="Q74" i="3"/>
  <c r="Q28" i="3"/>
  <c r="V28" i="3" s="1"/>
  <c r="Q139" i="3"/>
  <c r="W60" i="3"/>
  <c r="W152" i="3"/>
  <c r="X150" i="3"/>
  <c r="Y150" i="3" s="1"/>
  <c r="W150" i="3"/>
  <c r="X50" i="3"/>
  <c r="Y50" i="3" s="1"/>
  <c r="W50" i="3"/>
  <c r="W59" i="3"/>
  <c r="Q58" i="3"/>
  <c r="V58" i="3" s="1"/>
  <c r="X59" i="3"/>
  <c r="Y59" i="3" s="1"/>
  <c r="W65" i="3"/>
  <c r="X65" i="3"/>
  <c r="Y65" i="3" s="1"/>
  <c r="W117" i="3"/>
  <c r="X117" i="3"/>
  <c r="Y117" i="3" s="1"/>
  <c r="X158" i="3"/>
  <c r="Y158" i="3" s="1"/>
  <c r="W158" i="3"/>
  <c r="X46" i="3"/>
  <c r="Y46" i="3" s="1"/>
  <c r="W46" i="3"/>
  <c r="X42" i="3"/>
  <c r="Y42" i="3" s="1"/>
  <c r="W42" i="3"/>
  <c r="X139" i="3" l="1"/>
  <c r="Y139" i="3" s="1"/>
  <c r="V139" i="3"/>
  <c r="W139" i="3" s="1"/>
  <c r="X74" i="3"/>
  <c r="Y74" i="3" s="1"/>
  <c r="V74" i="3"/>
  <c r="W74" i="3" s="1"/>
  <c r="R10" i="3"/>
  <c r="R24" i="3"/>
  <c r="V3" i="3"/>
  <c r="W3" i="3" s="1"/>
  <c r="R7" i="3"/>
  <c r="R22" i="3"/>
  <c r="R21" i="3"/>
  <c r="R14" i="3"/>
  <c r="R17" i="3"/>
  <c r="R6" i="3"/>
  <c r="R4" i="3"/>
  <c r="R16" i="3"/>
  <c r="X3" i="3"/>
  <c r="Y3" i="3" s="1"/>
  <c r="R8" i="3"/>
  <c r="R13" i="3"/>
  <c r="R9" i="3"/>
  <c r="R19" i="3"/>
  <c r="R5" i="3"/>
  <c r="R12" i="3"/>
  <c r="Q27" i="3"/>
  <c r="W28" i="3"/>
  <c r="X28" i="3"/>
  <c r="Y28" i="3" s="1"/>
  <c r="W58" i="3"/>
  <c r="X58" i="3"/>
  <c r="Y58" i="3" s="1"/>
  <c r="V27" i="3" l="1"/>
  <c r="W27" i="3" s="1"/>
  <c r="X27" i="3"/>
  <c r="Y27" i="3" s="1"/>
  <c r="Q26" i="3"/>
  <c r="R111" i="3" s="1"/>
  <c r="V26" i="3" l="1"/>
  <c r="V163" i="3" s="1"/>
  <c r="R115" i="3"/>
  <c r="R112" i="3"/>
  <c r="R114" i="3"/>
  <c r="R113" i="3"/>
  <c r="R141" i="3"/>
  <c r="R142" i="3"/>
  <c r="R105" i="3"/>
  <c r="R98" i="3"/>
  <c r="R59" i="3"/>
  <c r="R109" i="3"/>
  <c r="R39" i="3"/>
  <c r="R46" i="3"/>
  <c r="R51" i="3"/>
  <c r="R99" i="3"/>
  <c r="R67" i="3"/>
  <c r="R33" i="3"/>
  <c r="R134" i="3"/>
  <c r="R139" i="3"/>
  <c r="R69" i="3"/>
  <c r="R152" i="3"/>
  <c r="R131" i="3"/>
  <c r="R70" i="3"/>
  <c r="R28" i="3"/>
  <c r="R55" i="3"/>
  <c r="R60" i="3"/>
  <c r="R73" i="3"/>
  <c r="R89" i="3"/>
  <c r="R42" i="3"/>
  <c r="R97" i="3"/>
  <c r="R153" i="3"/>
  <c r="R37" i="3"/>
  <c r="R77" i="3"/>
  <c r="R47" i="3"/>
  <c r="R29" i="3"/>
  <c r="R147" i="3"/>
  <c r="R117" i="3"/>
  <c r="R160" i="3"/>
  <c r="R103" i="3"/>
  <c r="R161" i="3"/>
  <c r="R56" i="3"/>
  <c r="R61" i="3"/>
  <c r="R156" i="3"/>
  <c r="R48" i="3"/>
  <c r="R143" i="3"/>
  <c r="R118" i="3"/>
  <c r="R104" i="3"/>
  <c r="R155" i="3"/>
  <c r="R95" i="3"/>
  <c r="R102" i="3"/>
  <c r="R26" i="3"/>
  <c r="R27" i="3"/>
  <c r="R58" i="3"/>
  <c r="R151" i="3"/>
  <c r="R140" i="3"/>
  <c r="R127" i="3"/>
  <c r="R88" i="3"/>
  <c r="R135" i="3"/>
  <c r="R100" i="3"/>
  <c r="R130" i="3"/>
  <c r="R78" i="3"/>
  <c r="R137" i="3"/>
  <c r="R80" i="3"/>
  <c r="R62" i="3"/>
  <c r="R122" i="3"/>
  <c r="R86" i="3"/>
  <c r="R52" i="3"/>
  <c r="R82" i="3"/>
  <c r="R36" i="3"/>
  <c r="R91" i="3"/>
  <c r="R30" i="3"/>
  <c r="R116" i="3"/>
  <c r="R154" i="3"/>
  <c r="R159" i="3"/>
  <c r="R71" i="3"/>
  <c r="R31" i="3"/>
  <c r="R83" i="3"/>
  <c r="R54" i="3"/>
  <c r="R108" i="3"/>
  <c r="R49" i="3"/>
  <c r="R81" i="3"/>
  <c r="R157" i="3"/>
  <c r="R110" i="3"/>
  <c r="Q163" i="3"/>
  <c r="R158" i="3"/>
  <c r="R65" i="3"/>
  <c r="R149" i="3"/>
  <c r="R138" i="3"/>
  <c r="R126" i="3"/>
  <c r="R57" i="3"/>
  <c r="R125" i="3"/>
  <c r="R96" i="3"/>
  <c r="R129" i="3"/>
  <c r="R72" i="3"/>
  <c r="R123" i="3"/>
  <c r="R66" i="3"/>
  <c r="R40" i="3"/>
  <c r="R121" i="3"/>
  <c r="R85" i="3"/>
  <c r="R34" i="3"/>
  <c r="R76" i="3"/>
  <c r="R133" i="3"/>
  <c r="R44" i="3"/>
  <c r="R75" i="3"/>
  <c r="R45" i="3"/>
  <c r="R101" i="3"/>
  <c r="R35" i="3"/>
  <c r="R43" i="3"/>
  <c r="R63" i="3"/>
  <c r="R107" i="3"/>
  <c r="R53" i="3"/>
  <c r="R148" i="3"/>
  <c r="R41" i="3"/>
  <c r="R79" i="3"/>
  <c r="R93" i="3"/>
  <c r="R87" i="3"/>
  <c r="R50" i="3"/>
  <c r="R74" i="3"/>
  <c r="R150" i="3"/>
  <c r="R144" i="3"/>
  <c r="R136" i="3"/>
  <c r="R119" i="3"/>
  <c r="R145" i="3"/>
  <c r="R124" i="3"/>
  <c r="R92" i="3"/>
  <c r="R128" i="3"/>
  <c r="R64" i="3"/>
  <c r="R94" i="3"/>
  <c r="X26" i="3"/>
  <c r="X163" i="3" s="1"/>
  <c r="R32" i="3"/>
  <c r="R120" i="3"/>
  <c r="R84" i="3"/>
  <c r="R132" i="3"/>
  <c r="R68" i="3"/>
  <c r="R106" i="3"/>
  <c r="R38" i="3"/>
  <c r="R90" i="3"/>
  <c r="R146" i="3"/>
  <c r="W26" i="3" l="1"/>
  <c r="Y26" i="3"/>
</calcChain>
</file>

<file path=xl/sharedStrings.xml><?xml version="1.0" encoding="utf-8"?>
<sst xmlns="http://schemas.openxmlformats.org/spreadsheetml/2006/main" count="429" uniqueCount="402">
  <si>
    <t>VISTA ANTIGUA, P en C</t>
  </si>
  <si>
    <t>INGRESOS</t>
  </si>
  <si>
    <t>INCOMES</t>
  </si>
  <si>
    <t>POR CUOTAS DE MANTENIMIENTO</t>
  </si>
  <si>
    <t xml:space="preserve">  Por cuotas de mantenimiento</t>
  </si>
  <si>
    <t xml:space="preserve">  Por gastos de recuperación</t>
  </si>
  <si>
    <t xml:space="preserve">  Multas </t>
  </si>
  <si>
    <t xml:space="preserve">  Por Morosidad </t>
  </si>
  <si>
    <t xml:space="preserve">   Due to delinquency</t>
  </si>
  <si>
    <t xml:space="preserve">  Intereses bancarios</t>
  </si>
  <si>
    <t>ADMINISTRATION EXPENSES</t>
  </si>
  <si>
    <t xml:space="preserve">  Ingreso Limpieza de Lote</t>
  </si>
  <si>
    <t>WAGES AND SALARIES</t>
  </si>
  <si>
    <t xml:space="preserve">   Salaries Administration</t>
  </si>
  <si>
    <t xml:space="preserve">  Pago de Calcomania</t>
  </si>
  <si>
    <t xml:space="preserve">   Salaries Security</t>
  </si>
  <si>
    <t xml:space="preserve">  Ingreso Revision Proyecto</t>
  </si>
  <si>
    <t xml:space="preserve">   settlements</t>
  </si>
  <si>
    <t xml:space="preserve">   Christmas bonuses</t>
  </si>
  <si>
    <t xml:space="preserve">   Vacation Bonus</t>
  </si>
  <si>
    <t xml:space="preserve">   Sunday Premium</t>
  </si>
  <si>
    <t>GASTOS</t>
  </si>
  <si>
    <t>EXPENSES</t>
  </si>
  <si>
    <t>GASTOS DE ADMINISTRACIÓN</t>
  </si>
  <si>
    <t>SUELDOS Y SALARIOS</t>
  </si>
  <si>
    <t xml:space="preserve">  Sueldos Administracion</t>
  </si>
  <si>
    <t xml:space="preserve">  Sueldos Limpieza</t>
  </si>
  <si>
    <t xml:space="preserve">  Sueldos Mantenimiento</t>
  </si>
  <si>
    <t xml:space="preserve">  Sueldos Seguridad</t>
  </si>
  <si>
    <t xml:space="preserve">  Bonos</t>
  </si>
  <si>
    <t xml:space="preserve">  Finiquitos </t>
  </si>
  <si>
    <t xml:space="preserve">  Aguinaldos</t>
  </si>
  <si>
    <t xml:space="preserve">  Prima Vacacional</t>
  </si>
  <si>
    <t xml:space="preserve">  Prima Dominical</t>
  </si>
  <si>
    <t xml:space="preserve">  Despensas</t>
  </si>
  <si>
    <t xml:space="preserve">   pantries</t>
  </si>
  <si>
    <t xml:space="preserve">  Impuesto sobre nomina 3%</t>
  </si>
  <si>
    <t xml:space="preserve">   Payroll tax 3%</t>
  </si>
  <si>
    <t>IMSS/INFONAVIT</t>
  </si>
  <si>
    <t xml:space="preserve">  Imss / Infonavit</t>
  </si>
  <si>
    <t>HONORARIOS PROFESIONALES</t>
  </si>
  <si>
    <t>PROFESSIONAL FEES</t>
  </si>
  <si>
    <t xml:space="preserve">  Honorarios Contables</t>
  </si>
  <si>
    <t xml:space="preserve">   Accounting Fees</t>
  </si>
  <si>
    <t xml:space="preserve">  Renovacion programa contable Contpaiq</t>
  </si>
  <si>
    <t xml:space="preserve">  Honorarios Cobranza</t>
  </si>
  <si>
    <t xml:space="preserve">   Collection Fees</t>
  </si>
  <si>
    <t xml:space="preserve">  Honorarios Notariales</t>
  </si>
  <si>
    <t xml:space="preserve">   Notary Fees</t>
  </si>
  <si>
    <t xml:space="preserve">  Honorarios Arquitecto Externo</t>
  </si>
  <si>
    <t>FRACCIONAMIENTO</t>
  </si>
  <si>
    <t xml:space="preserve">  Agua Potable - Riego</t>
  </si>
  <si>
    <t xml:space="preserve">   Drinking Water - Irrigation</t>
  </si>
  <si>
    <t xml:space="preserve">  Energía electrica</t>
  </si>
  <si>
    <t xml:space="preserve">   Electric power</t>
  </si>
  <si>
    <t xml:space="preserve">  Recoleccion Basura del Contenedor</t>
  </si>
  <si>
    <t xml:space="preserve">   Dumpster Garbage Collection</t>
  </si>
  <si>
    <t xml:space="preserve">  Recoleccion de Basura Organica</t>
  </si>
  <si>
    <t xml:space="preserve">   Organic Garbage Collection</t>
  </si>
  <si>
    <t xml:space="preserve">  Instalaciones en oficina</t>
  </si>
  <si>
    <t xml:space="preserve">   Office facilities</t>
  </si>
  <si>
    <t xml:space="preserve">  Equipo señalizacion trafico</t>
  </si>
  <si>
    <t xml:space="preserve">   Traffic signaling equipment</t>
  </si>
  <si>
    <t xml:space="preserve">  Servicio Telmex/Megacable</t>
  </si>
  <si>
    <t xml:space="preserve">  Gasolina</t>
  </si>
  <si>
    <t xml:space="preserve">   Gasoline</t>
  </si>
  <si>
    <t xml:space="preserve">  Mantto. equipo computo</t>
  </si>
  <si>
    <t xml:space="preserve">   Mantle. computer equipment</t>
  </si>
  <si>
    <t xml:space="preserve">  Papelería y utiles escritorio</t>
  </si>
  <si>
    <t xml:space="preserve">   Stationery and desk supplies</t>
  </si>
  <si>
    <t xml:space="preserve">  Agua purificada</t>
  </si>
  <si>
    <t xml:space="preserve">   Purified water</t>
  </si>
  <si>
    <t xml:space="preserve">  Gastos de asamblea</t>
  </si>
  <si>
    <t xml:space="preserve">  Protocolozacion/Registro acta Asamblea</t>
  </si>
  <si>
    <t xml:space="preserve">  Varios - Miscelaneas</t>
  </si>
  <si>
    <t xml:space="preserve">   Miscellaneous - Miscellaneous</t>
  </si>
  <si>
    <t xml:space="preserve">  Aportacion Eventos Sociales</t>
  </si>
  <si>
    <t xml:space="preserve">  Telefonia Movil Oficina</t>
  </si>
  <si>
    <t xml:space="preserve">  Coffee Break</t>
  </si>
  <si>
    <t xml:space="preserve">  Reparacion andadores</t>
  </si>
  <si>
    <t xml:space="preserve">  Aplicación de APP para condominio</t>
  </si>
  <si>
    <t xml:space="preserve">  Suministro de herramientas</t>
  </si>
  <si>
    <t xml:space="preserve">  Reparacion de Registro</t>
  </si>
  <si>
    <t xml:space="preserve">  Pintado barda perimetral</t>
  </si>
  <si>
    <t xml:space="preserve">   Painted perimeter fence</t>
  </si>
  <si>
    <t xml:space="preserve">  Sistema registro visitantes</t>
  </si>
  <si>
    <t xml:space="preserve">   Visitor registration system</t>
  </si>
  <si>
    <t xml:space="preserve">  Instalacion recolector basura</t>
  </si>
  <si>
    <t xml:space="preserve">   Garbage collector installation</t>
  </si>
  <si>
    <t xml:space="preserve">  Estudios y proyectos</t>
  </si>
  <si>
    <t xml:space="preserve">   Studies and projects</t>
  </si>
  <si>
    <t xml:space="preserve">  Convivios</t>
  </si>
  <si>
    <t>UNIFORMES</t>
  </si>
  <si>
    <t>UNIFORMS</t>
  </si>
  <si>
    <t xml:space="preserve">  Uniformes Seguridad</t>
  </si>
  <si>
    <t xml:space="preserve">   Security Uniforms</t>
  </si>
  <si>
    <t xml:space="preserve">  Uniformes Mantenimiento</t>
  </si>
  <si>
    <t xml:space="preserve">   Maintenance Uniforms</t>
  </si>
  <si>
    <t>GASTOS DE MANTENIMIENTO</t>
  </si>
  <si>
    <t>MAINTENANCE EXPENSES</t>
  </si>
  <si>
    <t xml:space="preserve">  Suministros fraccionamiento</t>
  </si>
  <si>
    <t xml:space="preserve">   fractionation supplies</t>
  </si>
  <si>
    <t xml:space="preserve">  Suministros Jardines</t>
  </si>
  <si>
    <t xml:space="preserve">   Garden Supplies</t>
  </si>
  <si>
    <t xml:space="preserve">  Gastos de reparación</t>
  </si>
  <si>
    <t xml:space="preserve">   repair costs</t>
  </si>
  <si>
    <t xml:space="preserve">  Mantenimiento de Areas Comunes</t>
  </si>
  <si>
    <t xml:space="preserve">   Maintenance of Common Areas</t>
  </si>
  <si>
    <t xml:space="preserve">  Suministro de mantenimiento</t>
  </si>
  <si>
    <t xml:space="preserve">   maintenance supply</t>
  </si>
  <si>
    <t xml:space="preserve">  Adq. focos - Alumbrado</t>
  </si>
  <si>
    <t xml:space="preserve">   Acq. spotlights - Lighting</t>
  </si>
  <si>
    <t xml:space="preserve">  Reparación sistema de riego</t>
  </si>
  <si>
    <t xml:space="preserve">   Irrigation system repair</t>
  </si>
  <si>
    <t xml:space="preserve">  Mantenimiento Sistema electrico/alumbrado</t>
  </si>
  <si>
    <t xml:space="preserve">   Maintenance Electrical/lighting system</t>
  </si>
  <si>
    <t xml:space="preserve">  Mantto de Casetas</t>
  </si>
  <si>
    <t xml:space="preserve">   Mantle of Booths</t>
  </si>
  <si>
    <t xml:space="preserve">  Mantto. eq. camaras seguridad</t>
  </si>
  <si>
    <t xml:space="preserve">   Mantle. eq. security cameras</t>
  </si>
  <si>
    <t xml:space="preserve">  Instalaciones en Casetas</t>
  </si>
  <si>
    <t xml:space="preserve">   Installations in Booths</t>
  </si>
  <si>
    <t xml:space="preserve">  Herramientas de mantenimiento</t>
  </si>
  <si>
    <t xml:space="preserve">   maintenance tools</t>
  </si>
  <si>
    <t xml:space="preserve">  Instalacion Recolector de Basura</t>
  </si>
  <si>
    <t xml:space="preserve">  Puertas - Automatizacion</t>
  </si>
  <si>
    <t>GASTOS DE LIMPIEZA OFICINA/CASETA</t>
  </si>
  <si>
    <t>OFFICE/SHED CLEANING COSTS</t>
  </si>
  <si>
    <t xml:space="preserve">  Suministros de limpieza</t>
  </si>
  <si>
    <t xml:space="preserve">   Cleaning supplies</t>
  </si>
  <si>
    <t>GASTOS DE SEGURIDAD</t>
  </si>
  <si>
    <t>SECURITY EXPENSES</t>
  </si>
  <si>
    <t xml:space="preserve">  Suministros de seguridad</t>
  </si>
  <si>
    <t xml:space="preserve">  Suministro mantto y reparacion malla electrica</t>
  </si>
  <si>
    <t xml:space="preserve">   Maintenance supply and repair</t>
  </si>
  <si>
    <t xml:space="preserve">  Reemplazo de Mallas c/ Paredes</t>
  </si>
  <si>
    <t xml:space="preserve">  Camaras</t>
  </si>
  <si>
    <t xml:space="preserve">  Semaforo vial</t>
  </si>
  <si>
    <t xml:space="preserve">  Mantto. areas comunes</t>
  </si>
  <si>
    <t>GASTOS FINANCIEROS</t>
  </si>
  <si>
    <t>FINANCIAL EXPENSES</t>
  </si>
  <si>
    <t xml:space="preserve">  Comisiones Bancarias</t>
  </si>
  <si>
    <t xml:space="preserve">   Bank fees</t>
  </si>
  <si>
    <t xml:space="preserve">  Interes ISR</t>
  </si>
  <si>
    <t xml:space="preserve">   ISR interest</t>
  </si>
  <si>
    <t>RESULTADO</t>
  </si>
  <si>
    <t>RESULT</t>
  </si>
  <si>
    <t>%</t>
  </si>
  <si>
    <t xml:space="preserve">   Contribution Social Events</t>
  </si>
  <si>
    <t xml:space="preserve">   Mesh Replacement w/ Walls</t>
  </si>
  <si>
    <t>Importe por ejercer</t>
  </si>
  <si>
    <t>4-0-00-000</t>
  </si>
  <si>
    <t>4-1-00-000</t>
  </si>
  <si>
    <t>4-1-00-001</t>
  </si>
  <si>
    <t>4-1-00-002</t>
  </si>
  <si>
    <t>4-1-00-004</t>
  </si>
  <si>
    <t>4-1-00-005</t>
  </si>
  <si>
    <t>4-2-00-000</t>
  </si>
  <si>
    <t>(-) DESCUENTOS POR CUOTAS DE MANTENIMIENTO</t>
  </si>
  <si>
    <t>4-2-00-001</t>
  </si>
  <si>
    <t xml:space="preserve">  Descuentos cuotas mantenimiento</t>
  </si>
  <si>
    <t>4-3-00-001</t>
  </si>
  <si>
    <t>4-4-00-000</t>
  </si>
  <si>
    <t>CUOTAS EXTRAORDINARIAS</t>
  </si>
  <si>
    <t>4-5-00-000</t>
  </si>
  <si>
    <t xml:space="preserve">  NO IDENTIFICADOS </t>
  </si>
  <si>
    <t>4-6-00-001</t>
  </si>
  <si>
    <t>4-6-00-002</t>
  </si>
  <si>
    <t>4-7-00-001</t>
  </si>
  <si>
    <t>4-8-00-001</t>
  </si>
  <si>
    <t>4-8-00-002</t>
  </si>
  <si>
    <t xml:space="preserve">  Pagos a Perito</t>
  </si>
  <si>
    <t>4-9-00-001</t>
  </si>
  <si>
    <t xml:space="preserve">  Ingresos Costo Cobranza 20%</t>
  </si>
  <si>
    <t>5-0-00-000</t>
  </si>
  <si>
    <t>5-1-00-000</t>
  </si>
  <si>
    <t>5-1-01-000</t>
  </si>
  <si>
    <t>5-1-01-001</t>
  </si>
  <si>
    <t>5-1-01-002</t>
  </si>
  <si>
    <t>5-1-01-003</t>
  </si>
  <si>
    <t>5-1-01-004</t>
  </si>
  <si>
    <t>5-1-01-005</t>
  </si>
  <si>
    <t>5-1-01-006</t>
  </si>
  <si>
    <t>5-1-01-007</t>
  </si>
  <si>
    <t>5-1-01-008</t>
  </si>
  <si>
    <t>5-1-01-009</t>
  </si>
  <si>
    <t>5-1-01-010</t>
  </si>
  <si>
    <t>5-1-01-011</t>
  </si>
  <si>
    <t xml:space="preserve">  Apoyo a Sueldos y Salarios </t>
  </si>
  <si>
    <t>5-1-01-012</t>
  </si>
  <si>
    <t>Dia festivo / Descansos</t>
  </si>
  <si>
    <t>5-1-02-000</t>
  </si>
  <si>
    <t>AGUINALDOS</t>
  </si>
  <si>
    <t>5-1-02-001</t>
  </si>
  <si>
    <t xml:space="preserve">  Aguinaldo Administración</t>
  </si>
  <si>
    <t>5-1-02-002</t>
  </si>
  <si>
    <t xml:space="preserve">  Aguinaldos Mantenimiento</t>
  </si>
  <si>
    <t>5-1-02-003</t>
  </si>
  <si>
    <t xml:space="preserve">  Aguinaldos Limpieza</t>
  </si>
  <si>
    <t>5-1-03-000</t>
  </si>
  <si>
    <t>VACACIONES</t>
  </si>
  <si>
    <t>5-1-03-001</t>
  </si>
  <si>
    <t xml:space="preserve">  Vacaciones  Administración</t>
  </si>
  <si>
    <t>5-1-03-002</t>
  </si>
  <si>
    <t xml:space="preserve">  Vacaciones  Mantenimiento</t>
  </si>
  <si>
    <t>5-1-03-003</t>
  </si>
  <si>
    <t xml:space="preserve">  Vacaciones  Limpieza</t>
  </si>
  <si>
    <t>5-1-04-000</t>
  </si>
  <si>
    <t>PRIMA VACACIONAL</t>
  </si>
  <si>
    <t>5-1-04-001</t>
  </si>
  <si>
    <t xml:space="preserve">  Prima Vacacional Administración</t>
  </si>
  <si>
    <t>5-1-04-002</t>
  </si>
  <si>
    <t xml:space="preserve">  Prima Vacacional Mantenimiento</t>
  </si>
  <si>
    <t>5-1-04-003</t>
  </si>
  <si>
    <t xml:space="preserve">  Prima Vacacional Limpieza</t>
  </si>
  <si>
    <t>5-1-05-000</t>
  </si>
  <si>
    <t>PRIMA DOMINICAL</t>
  </si>
  <si>
    <t>5-1-05-001</t>
  </si>
  <si>
    <t xml:space="preserve">  Prima Dominical Administración</t>
  </si>
  <si>
    <t>5-1-05-002</t>
  </si>
  <si>
    <t xml:space="preserve">  Prima Dominical Mantenimiento</t>
  </si>
  <si>
    <t>5-1-05-003</t>
  </si>
  <si>
    <t xml:space="preserve">  Prima Dominical Limpieza</t>
  </si>
  <si>
    <t>5-1-06-000</t>
  </si>
  <si>
    <t>5-1-06-001</t>
  </si>
  <si>
    <t>5-1-07-000</t>
  </si>
  <si>
    <t>INFONAVIT</t>
  </si>
  <si>
    <t>5-1-07-001</t>
  </si>
  <si>
    <t xml:space="preserve">  Infonavit</t>
  </si>
  <si>
    <t>5-1-07-008</t>
  </si>
  <si>
    <t xml:space="preserve">  Mantenimineto-Jardin</t>
  </si>
  <si>
    <t>5-1-08-000</t>
  </si>
  <si>
    <t>RCV</t>
  </si>
  <si>
    <t>5-1-08-001</t>
  </si>
  <si>
    <t xml:space="preserve">  Rcv</t>
  </si>
  <si>
    <t>5-1-09-000</t>
  </si>
  <si>
    <t>5-1-09-001</t>
  </si>
  <si>
    <t>5-1-09-003</t>
  </si>
  <si>
    <t xml:space="preserve">  Honorarios Legales</t>
  </si>
  <si>
    <t>5-1-09-004</t>
  </si>
  <si>
    <t>5-1-09-005</t>
  </si>
  <si>
    <t>5-1-09-006</t>
  </si>
  <si>
    <t xml:space="preserve">  Seguros </t>
  </si>
  <si>
    <t>5-1-09-007</t>
  </si>
  <si>
    <t xml:space="preserve">  Honorarios Seguridad</t>
  </si>
  <si>
    <t>5-1-09-008</t>
  </si>
  <si>
    <t>5-1-10-000</t>
  </si>
  <si>
    <t>5-1-10-001</t>
  </si>
  <si>
    <t>5-1-10-002</t>
  </si>
  <si>
    <t>5-1-12-020</t>
  </si>
  <si>
    <t>5-1-12-030</t>
  </si>
  <si>
    <t>5-1-10-003</t>
  </si>
  <si>
    <t>5-1-10-005</t>
  </si>
  <si>
    <t>5-1-10-007</t>
  </si>
  <si>
    <t xml:space="preserve">  Renta oficina (provisional)</t>
  </si>
  <si>
    <t>5-1-10-008</t>
  </si>
  <si>
    <t>5-1-10-010</t>
  </si>
  <si>
    <t>5-1-10-011</t>
  </si>
  <si>
    <t>5-1-10-012</t>
  </si>
  <si>
    <t>5-1-10-013</t>
  </si>
  <si>
    <t>5-1-10-014</t>
  </si>
  <si>
    <t>5-1-10-015</t>
  </si>
  <si>
    <t xml:space="preserve">  Gastos Legales asamblea</t>
  </si>
  <si>
    <t>5-1-10-016</t>
  </si>
  <si>
    <t>5-1-10-018</t>
  </si>
  <si>
    <t>5-1-10-019</t>
  </si>
  <si>
    <t xml:space="preserve">  Depreciaciones</t>
  </si>
  <si>
    <t>5-1-10-020</t>
  </si>
  <si>
    <t>5-1-10-021</t>
  </si>
  <si>
    <t>5-1-10-022</t>
  </si>
  <si>
    <t xml:space="preserve">  Gasto de Limpieza de Lote</t>
  </si>
  <si>
    <t>5-1-10-023</t>
  </si>
  <si>
    <t xml:space="preserve">  Actualizacion</t>
  </si>
  <si>
    <t>5-1-10-024</t>
  </si>
  <si>
    <t xml:space="preserve">  Recargos </t>
  </si>
  <si>
    <t>5-1-10-025</t>
  </si>
  <si>
    <t>5-1-10-026</t>
  </si>
  <si>
    <t>5-1-10-027</t>
  </si>
  <si>
    <t xml:space="preserve">  Mantenimiento general fraccionamiento</t>
  </si>
  <si>
    <t>5-1-10-028</t>
  </si>
  <si>
    <t xml:space="preserve">   Reparacion/actualizacion ductería fibra optica</t>
  </si>
  <si>
    <t>5-1-10-029</t>
  </si>
  <si>
    <t xml:space="preserve">  Cuentas incobrables ej. anteriores</t>
  </si>
  <si>
    <t xml:space="preserve">  Seguro inmueble</t>
  </si>
  <si>
    <t>5-1-10-030</t>
  </si>
  <si>
    <t>5-1-10-034</t>
  </si>
  <si>
    <t xml:space="preserve">  Reparacion de banquetas</t>
  </si>
  <si>
    <t>5-1-10-035</t>
  </si>
  <si>
    <t>5-1-10-036</t>
  </si>
  <si>
    <t>5-1-10-037</t>
  </si>
  <si>
    <t>5-1-11-000</t>
  </si>
  <si>
    <t>5-1-11-001</t>
  </si>
  <si>
    <t>5-1-11-002</t>
  </si>
  <si>
    <t>5-1-11-003</t>
  </si>
  <si>
    <t xml:space="preserve">  Uniformes Administracion</t>
  </si>
  <si>
    <t>5-1-11-004</t>
  </si>
  <si>
    <t xml:space="preserve">  Fletes de Entrega</t>
  </si>
  <si>
    <t>5-1-12-000</t>
  </si>
  <si>
    <t>5-1-12-001</t>
  </si>
  <si>
    <t>5-1-12-002</t>
  </si>
  <si>
    <t>5-1-12-003</t>
  </si>
  <si>
    <t>5-1-12-004</t>
  </si>
  <si>
    <t>5-1-12-005</t>
  </si>
  <si>
    <t>5-1-12-006</t>
  </si>
  <si>
    <t>5-1-12-007</t>
  </si>
  <si>
    <t>5-1-12-009</t>
  </si>
  <si>
    <t>5-1-12-010</t>
  </si>
  <si>
    <t>5-1-12-011</t>
  </si>
  <si>
    <t>5-1-12-012</t>
  </si>
  <si>
    <t>5-1-12-013</t>
  </si>
  <si>
    <t>5-1-12-035</t>
  </si>
  <si>
    <t>5-1-12-040</t>
  </si>
  <si>
    <t>5-1-13-000</t>
  </si>
  <si>
    <t>5-1-13-001</t>
  </si>
  <si>
    <t>5-1-14-000</t>
  </si>
  <si>
    <t>5-1-14-001</t>
  </si>
  <si>
    <t>5-1-14-002</t>
  </si>
  <si>
    <t xml:space="preserve">  Electrificacion de Muros</t>
  </si>
  <si>
    <t>5-1-14-003</t>
  </si>
  <si>
    <t xml:space="preserve">  Vallas con 3 Nudos</t>
  </si>
  <si>
    <t>5-1-14-004</t>
  </si>
  <si>
    <t>5-1-14-005</t>
  </si>
  <si>
    <t>5-1-14-006</t>
  </si>
  <si>
    <t xml:space="preserve">  Alumbrado Calles / Postes</t>
  </si>
  <si>
    <t>5-1-14-008</t>
  </si>
  <si>
    <t>5-1-16-000</t>
  </si>
  <si>
    <t>GASTOS DE JARDINERÍA</t>
  </si>
  <si>
    <t>5-1-16-001</t>
  </si>
  <si>
    <t xml:space="preserve">  Jardinería y fumigación</t>
  </si>
  <si>
    <t>5-1-17-000</t>
  </si>
  <si>
    <t>GASTOS SEGURIDAD PRIVADA</t>
  </si>
  <si>
    <t>5-1-17-001</t>
  </si>
  <si>
    <t xml:space="preserve">  Vigilancia y seguridad privada</t>
  </si>
  <si>
    <t>5-1-18-000</t>
  </si>
  <si>
    <t>NOMINAS ADMINISTRACION</t>
  </si>
  <si>
    <t>5-1-18-002</t>
  </si>
  <si>
    <t xml:space="preserve">  Mantenimiento jardin</t>
  </si>
  <si>
    <t>5-1-18-003</t>
  </si>
  <si>
    <t>5-1-18-004</t>
  </si>
  <si>
    <t xml:space="preserve">  Oficina Pago de Asistente</t>
  </si>
  <si>
    <t>5-1-18-005</t>
  </si>
  <si>
    <t xml:space="preserve">  Guardias Seguridad</t>
  </si>
  <si>
    <t>5-1-18-006</t>
  </si>
  <si>
    <t>ISR Sueldos</t>
  </si>
  <si>
    <t>5-8-00-000</t>
  </si>
  <si>
    <t>5-8-01-000</t>
  </si>
  <si>
    <t>5-8-02-000</t>
  </si>
  <si>
    <t>5-8-04-000</t>
  </si>
  <si>
    <t xml:space="preserve">  Otras Comisiones</t>
  </si>
  <si>
    <t>INCREMENTO DE ACTIVOS FIJOS</t>
  </si>
  <si>
    <t xml:space="preserve">  Desague aguas pluviales</t>
  </si>
  <si>
    <t xml:space="preserve">   Saldo en chequera al 31 Diciembre 2020</t>
  </si>
  <si>
    <t xml:space="preserve">         Cantidad a guardar como reservas</t>
  </si>
  <si>
    <t xml:space="preserve">         Saldo para operar</t>
  </si>
  <si>
    <t>Acumulado/Accumulated</t>
  </si>
  <si>
    <t>Ejercido/  EXERCISED</t>
  </si>
  <si>
    <t>INCOME</t>
  </si>
  <si>
    <t>FOR MAINTENANCE FEES</t>
  </si>
  <si>
    <t xml:space="preserve">   For maintenance fees</t>
  </si>
  <si>
    <t xml:space="preserve">   Bank interest</t>
  </si>
  <si>
    <t xml:space="preserve">   Lot Cleaning Expense</t>
  </si>
  <si>
    <t xml:space="preserve">   Decal Payment</t>
  </si>
  <si>
    <t xml:space="preserve">   Entry Project Review</t>
  </si>
  <si>
    <t>BILLS</t>
  </si>
  <si>
    <t xml:space="preserve">   Salaries Maintenance</t>
  </si>
  <si>
    <t xml:space="preserve">   bonds</t>
  </si>
  <si>
    <t>Salaries Maintenance</t>
  </si>
  <si>
    <t>Holiday / Breaks</t>
  </si>
  <si>
    <t xml:space="preserve">   Imss / Infonavit</t>
  </si>
  <si>
    <t xml:space="preserve">   Contpaiq accounting program renewal</t>
  </si>
  <si>
    <t>Contpaiq accounting program renewal</t>
  </si>
  <si>
    <t>SUBDIVISION</t>
  </si>
  <si>
    <t xml:space="preserve">   Telmex/Megacable service</t>
  </si>
  <si>
    <t>Telmex/Megacable service</t>
  </si>
  <si>
    <t>Assembly expenses</t>
  </si>
  <si>
    <t xml:space="preserve">   Protocol/Registration of Assembly minutes</t>
  </si>
  <si>
    <t>Protocol/Registration of Assembly minutes</t>
  </si>
  <si>
    <t>Contribution Social Events</t>
  </si>
  <si>
    <t xml:space="preserve">   coffee break</t>
  </si>
  <si>
    <t xml:space="preserve">   NO DEDUCTIBLES</t>
  </si>
  <si>
    <t xml:space="preserve">   Office Mobile Telephony</t>
  </si>
  <si>
    <t>APP application for condominium</t>
  </si>
  <si>
    <t>5-1-10-033</t>
  </si>
  <si>
    <t>Registry Repair</t>
  </si>
  <si>
    <t>5-1-10-039</t>
  </si>
  <si>
    <t xml:space="preserve">   gatherings</t>
  </si>
  <si>
    <t xml:space="preserve">   repair walkers</t>
  </si>
  <si>
    <t xml:space="preserve">   Doors - Automation</t>
  </si>
  <si>
    <t>Doors - Automation</t>
  </si>
  <si>
    <t xml:space="preserve">   security supplies</t>
  </si>
  <si>
    <t xml:space="preserve">   cameras</t>
  </si>
  <si>
    <t>Mesh Replacement w/ Walls</t>
  </si>
  <si>
    <t xml:space="preserve">   traffic light</t>
  </si>
  <si>
    <t xml:space="preserve">  No Deducibles</t>
  </si>
  <si>
    <t xml:space="preserve">  Ingresos Limpieza de Lote</t>
  </si>
  <si>
    <t xml:space="preserve">   For recovery cost</t>
  </si>
  <si>
    <t>5-1-10-041</t>
  </si>
  <si>
    <t xml:space="preserve">  Impresiones</t>
  </si>
  <si>
    <t>Presupuesto/Budget 2024        8.6%</t>
  </si>
  <si>
    <t>5-1-10-038</t>
  </si>
  <si>
    <t xml:space="preserve">  Decoraciones</t>
  </si>
  <si>
    <t xml:space="preserve">   Decorations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</si>
</sst>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\(#,##0.0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9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49" fontId="5" fillId="3" borderId="2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3" fontId="3" fillId="3" borderId="3" xfId="1" applyFont="1" applyFill="1" applyBorder="1"/>
    <xf numFmtId="49" fontId="5" fillId="4" borderId="4" xfId="0" applyNumberFormat="1" applyFont="1" applyFill="1" applyBorder="1" applyAlignment="1">
      <alignment horizontal="left" vertical="center"/>
    </xf>
    <xf numFmtId="49" fontId="5" fillId="4" borderId="5" xfId="0" applyNumberFormat="1" applyFont="1" applyFill="1" applyBorder="1" applyAlignment="1">
      <alignment horizontal="left" vertical="center"/>
    </xf>
    <xf numFmtId="43" fontId="3" fillId="0" borderId="5" xfId="1" applyFont="1" applyFill="1" applyBorder="1"/>
    <xf numFmtId="43" fontId="3" fillId="0" borderId="5" xfId="1" applyFont="1" applyBorder="1"/>
    <xf numFmtId="49" fontId="4" fillId="4" borderId="4" xfId="0" applyNumberFormat="1" applyFont="1" applyFill="1" applyBorder="1" applyAlignment="1">
      <alignment horizontal="left"/>
    </xf>
    <xf numFmtId="49" fontId="4" fillId="4" borderId="5" xfId="0" applyNumberFormat="1" applyFont="1" applyFill="1" applyBorder="1" applyAlignment="1">
      <alignment horizontal="left"/>
    </xf>
    <xf numFmtId="49" fontId="5" fillId="4" borderId="4" xfId="0" applyNumberFormat="1" applyFont="1" applyFill="1" applyBorder="1" applyAlignment="1">
      <alignment horizontal="left"/>
    </xf>
    <xf numFmtId="49" fontId="5" fillId="4" borderId="5" xfId="0" applyNumberFormat="1" applyFont="1" applyFill="1" applyBorder="1" applyAlignment="1">
      <alignment horizontal="left"/>
    </xf>
    <xf numFmtId="49" fontId="4" fillId="4" borderId="4" xfId="0" applyNumberFormat="1" applyFont="1" applyFill="1" applyBorder="1" applyAlignment="1">
      <alignment horizontal="left" vertical="top"/>
    </xf>
    <xf numFmtId="49" fontId="4" fillId="4" borderId="5" xfId="0" applyNumberFormat="1" applyFont="1" applyFill="1" applyBorder="1" applyAlignment="1">
      <alignment horizontal="left" vertical="top"/>
    </xf>
    <xf numFmtId="49" fontId="5" fillId="4" borderId="4" xfId="0" applyNumberFormat="1" applyFont="1" applyFill="1" applyBorder="1" applyAlignment="1">
      <alignment horizontal="left" vertical="top"/>
    </xf>
    <xf numFmtId="49" fontId="5" fillId="4" borderId="5" xfId="0" applyNumberFormat="1" applyFont="1" applyFill="1" applyBorder="1" applyAlignment="1">
      <alignment horizontal="left" vertical="top"/>
    </xf>
    <xf numFmtId="43" fontId="2" fillId="0" borderId="5" xfId="1" applyFont="1" applyFill="1" applyBorder="1"/>
    <xf numFmtId="49" fontId="4" fillId="4" borderId="4" xfId="0" applyNumberFormat="1" applyFont="1" applyFill="1" applyBorder="1" applyAlignment="1">
      <alignment horizontal="left" vertical="center"/>
    </xf>
    <xf numFmtId="49" fontId="4" fillId="4" borderId="5" xfId="0" applyNumberFormat="1" applyFont="1" applyFill="1" applyBorder="1" applyAlignment="1">
      <alignment horizontal="left" vertical="center"/>
    </xf>
    <xf numFmtId="43" fontId="3" fillId="0" borderId="6" xfId="1" applyFont="1" applyFill="1" applyBorder="1"/>
    <xf numFmtId="43" fontId="3" fillId="0" borderId="6" xfId="1" applyFont="1" applyBorder="1"/>
    <xf numFmtId="49" fontId="4" fillId="4" borderId="0" xfId="0" applyNumberFormat="1" applyFont="1" applyFill="1" applyAlignment="1">
      <alignment horizontal="left" vertical="top"/>
    </xf>
    <xf numFmtId="0" fontId="3" fillId="0" borderId="0" xfId="0" applyFont="1"/>
    <xf numFmtId="0" fontId="3" fillId="0" borderId="5" xfId="0" applyFont="1" applyBorder="1"/>
    <xf numFmtId="43" fontId="3" fillId="0" borderId="13" xfId="1" applyFont="1" applyBorder="1"/>
    <xf numFmtId="0" fontId="7" fillId="0" borderId="12" xfId="0" applyFont="1" applyBorder="1" applyAlignment="1">
      <alignment vertical="center"/>
    </xf>
    <xf numFmtId="17" fontId="8" fillId="0" borderId="1" xfId="2" applyNumberFormat="1" applyFont="1" applyBorder="1" applyAlignment="1">
      <alignment horizontal="center" vertical="center" wrapText="1"/>
    </xf>
    <xf numFmtId="10" fontId="8" fillId="2" borderId="1" xfId="2" applyNumberFormat="1" applyFont="1" applyFill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10" fontId="8" fillId="0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2" fillId="0" borderId="0" xfId="2" applyNumberFormat="1" applyFont="1" applyAlignment="1">
      <alignment horizontal="center" vertical="center" wrapText="1"/>
    </xf>
    <xf numFmtId="40" fontId="2" fillId="0" borderId="0" xfId="0" applyNumberFormat="1" applyFont="1" applyAlignment="1">
      <alignment horizontal="center" vertical="center" wrapText="1"/>
    </xf>
    <xf numFmtId="10" fontId="0" fillId="0" borderId="0" xfId="2" applyNumberFormat="1" applyFont="1"/>
    <xf numFmtId="43" fontId="0" fillId="0" borderId="0" xfId="1" applyFont="1"/>
    <xf numFmtId="10" fontId="0" fillId="0" borderId="0" xfId="2" applyNumberFormat="1" applyFont="1" applyFill="1"/>
    <xf numFmtId="10" fontId="2" fillId="0" borderId="0" xfId="2" applyNumberFormat="1" applyFont="1"/>
    <xf numFmtId="40" fontId="3" fillId="0" borderId="0" xfId="0" applyNumberFormat="1" applyFont="1"/>
    <xf numFmtId="43" fontId="2" fillId="3" borderId="8" xfId="0" applyNumberFormat="1" applyFont="1" applyFill="1" applyBorder="1"/>
    <xf numFmtId="10" fontId="2" fillId="3" borderId="1" xfId="2" applyNumberFormat="1" applyFont="1" applyFill="1" applyBorder="1"/>
    <xf numFmtId="40" fontId="2" fillId="3" borderId="1" xfId="0" applyNumberFormat="1" applyFont="1" applyFill="1" applyBorder="1"/>
    <xf numFmtId="10" fontId="2" fillId="3" borderId="9" xfId="2" applyNumberFormat="1" applyFont="1" applyFill="1" applyBorder="1"/>
    <xf numFmtId="0" fontId="6" fillId="0" borderId="0" xfId="0" applyFont="1"/>
    <xf numFmtId="43" fontId="3" fillId="0" borderId="13" xfId="0" applyNumberFormat="1" applyFont="1" applyBorder="1"/>
    <xf numFmtId="10" fontId="2" fillId="0" borderId="13" xfId="2" applyNumberFormat="1" applyFont="1" applyBorder="1"/>
    <xf numFmtId="40" fontId="3" fillId="0" borderId="13" xfId="0" applyNumberFormat="1" applyFont="1" applyBorder="1"/>
    <xf numFmtId="43" fontId="3" fillId="0" borderId="13" xfId="1" applyFont="1" applyFill="1" applyBorder="1"/>
    <xf numFmtId="43" fontId="3" fillId="0" borderId="5" xfId="0" applyNumberFormat="1" applyFont="1" applyBorder="1"/>
    <xf numFmtId="10" fontId="2" fillId="0" borderId="5" xfId="2" applyNumberFormat="1" applyFont="1" applyBorder="1"/>
    <xf numFmtId="40" fontId="3" fillId="0" borderId="5" xfId="0" applyNumberFormat="1" applyFont="1" applyBorder="1"/>
    <xf numFmtId="43" fontId="2" fillId="0" borderId="5" xfId="1" applyFont="1" applyBorder="1"/>
    <xf numFmtId="0" fontId="2" fillId="0" borderId="5" xfId="0" applyFont="1" applyBorder="1"/>
    <xf numFmtId="40" fontId="2" fillId="0" borderId="5" xfId="0" applyNumberFormat="1" applyFont="1" applyBorder="1"/>
    <xf numFmtId="0" fontId="3" fillId="0" borderId="14" xfId="0" applyFont="1" applyBorder="1"/>
    <xf numFmtId="10" fontId="2" fillId="0" borderId="14" xfId="2" applyNumberFormat="1" applyFont="1" applyBorder="1"/>
    <xf numFmtId="40" fontId="3" fillId="0" borderId="14" xfId="0" applyNumberFormat="1" applyFont="1" applyBorder="1"/>
    <xf numFmtId="43" fontId="3" fillId="3" borderId="8" xfId="0" applyNumberFormat="1" applyFont="1" applyFill="1" applyBorder="1"/>
    <xf numFmtId="40" fontId="3" fillId="3" borderId="1" xfId="0" applyNumberFormat="1" applyFont="1" applyFill="1" applyBorder="1"/>
    <xf numFmtId="43" fontId="3" fillId="0" borderId="16" xfId="0" applyNumberFormat="1" applyFont="1" applyBorder="1"/>
    <xf numFmtId="10" fontId="2" fillId="3" borderId="17" xfId="2" applyNumberFormat="1" applyFont="1" applyFill="1" applyBorder="1"/>
    <xf numFmtId="40" fontId="3" fillId="0" borderId="17" xfId="0" applyNumberFormat="1" applyFont="1" applyBorder="1"/>
    <xf numFmtId="10" fontId="2" fillId="0" borderId="18" xfId="2" applyNumberFormat="1" applyFont="1" applyBorder="1"/>
    <xf numFmtId="10" fontId="2" fillId="3" borderId="13" xfId="2" applyNumberFormat="1" applyFont="1" applyFill="1" applyBorder="1"/>
    <xf numFmtId="10" fontId="2" fillId="3" borderId="5" xfId="2" applyNumberFormat="1" applyFont="1" applyFill="1" applyBorder="1"/>
    <xf numFmtId="43" fontId="3" fillId="0" borderId="14" xfId="0" applyNumberFormat="1" applyFont="1" applyBorder="1"/>
    <xf numFmtId="10" fontId="2" fillId="3" borderId="14" xfId="2" applyNumberFormat="1" applyFont="1" applyFill="1" applyBorder="1"/>
    <xf numFmtId="43" fontId="2" fillId="0" borderId="8" xfId="0" applyNumberFormat="1" applyFont="1" applyBorder="1"/>
    <xf numFmtId="40" fontId="2" fillId="0" borderId="1" xfId="0" applyNumberFormat="1" applyFont="1" applyBorder="1"/>
    <xf numFmtId="10" fontId="2" fillId="0" borderId="9" xfId="2" applyNumberFormat="1" applyFont="1" applyBorder="1"/>
    <xf numFmtId="43" fontId="3" fillId="0" borderId="19" xfId="0" applyNumberFormat="1" applyFont="1" applyBorder="1"/>
    <xf numFmtId="10" fontId="2" fillId="0" borderId="20" xfId="2" applyNumberFormat="1" applyFont="1" applyBorder="1"/>
    <xf numFmtId="43" fontId="3" fillId="0" borderId="4" xfId="0" applyNumberFormat="1" applyFont="1" applyBorder="1"/>
    <xf numFmtId="10" fontId="2" fillId="0" borderId="10" xfId="2" applyNumberFormat="1" applyFont="1" applyBorder="1"/>
    <xf numFmtId="43" fontId="3" fillId="0" borderId="21" xfId="0" applyNumberFormat="1" applyFont="1" applyBorder="1"/>
    <xf numFmtId="10" fontId="2" fillId="0" borderId="22" xfId="2" applyNumberFormat="1" applyFont="1" applyBorder="1"/>
    <xf numFmtId="10" fontId="2" fillId="3" borderId="6" xfId="2" applyNumberFormat="1" applyFont="1" applyFill="1" applyBorder="1"/>
    <xf numFmtId="10" fontId="9" fillId="0" borderId="5" xfId="2" applyNumberFormat="1" applyFont="1" applyBorder="1"/>
    <xf numFmtId="10" fontId="2" fillId="3" borderId="15" xfId="2" applyNumberFormat="1" applyFont="1" applyFill="1" applyBorder="1"/>
    <xf numFmtId="43" fontId="2" fillId="0" borderId="16" xfId="0" applyNumberFormat="1" applyFont="1" applyBorder="1"/>
    <xf numFmtId="40" fontId="2" fillId="0" borderId="17" xfId="0" applyNumberFormat="1" applyFont="1" applyBorder="1"/>
    <xf numFmtId="10" fontId="9" fillId="0" borderId="18" xfId="2" applyNumberFormat="1" applyFont="1" applyBorder="1"/>
    <xf numFmtId="0" fontId="0" fillId="0" borderId="5" xfId="0" applyBorder="1"/>
    <xf numFmtId="164" fontId="2" fillId="0" borderId="5" xfId="1" applyNumberFormat="1" applyFont="1" applyFill="1" applyBorder="1" applyAlignment="1">
      <alignment vertical="center"/>
    </xf>
    <xf numFmtId="43" fontId="2" fillId="0" borderId="5" xfId="1" applyFont="1" applyBorder="1" applyAlignment="1">
      <alignment vertical="center"/>
    </xf>
    <xf numFmtId="164" fontId="2" fillId="0" borderId="5" xfId="1" applyNumberFormat="1" applyFont="1" applyBorder="1" applyAlignment="1">
      <alignment vertical="center"/>
    </xf>
    <xf numFmtId="0" fontId="0" fillId="0" borderId="2" xfId="0" applyBorder="1"/>
    <xf numFmtId="43" fontId="3" fillId="0" borderId="3" xfId="1" applyFont="1" applyFill="1" applyBorder="1"/>
    <xf numFmtId="0" fontId="0" fillId="0" borderId="4" xfId="0" applyBorder="1"/>
    <xf numFmtId="0" fontId="0" fillId="0" borderId="6" xfId="0" applyBorder="1"/>
    <xf numFmtId="0" fontId="0" fillId="0" borderId="24" xfId="0" applyBorder="1"/>
    <xf numFmtId="0" fontId="0" fillId="0" borderId="25" xfId="0" applyBorder="1"/>
    <xf numFmtId="43" fontId="3" fillId="0" borderId="25" xfId="1" applyFont="1" applyBorder="1"/>
    <xf numFmtId="43" fontId="3" fillId="0" borderId="25" xfId="1" applyFont="1" applyFill="1" applyBorder="1"/>
    <xf numFmtId="0" fontId="0" fillId="0" borderId="13" xfId="0" applyBorder="1" applyAlignment="1">
      <alignment vertical="center"/>
    </xf>
    <xf numFmtId="43" fontId="3" fillId="0" borderId="13" xfId="1" applyFont="1" applyBorder="1" applyAlignment="1">
      <alignment vertical="center"/>
    </xf>
    <xf numFmtId="43" fontId="3" fillId="0" borderId="13" xfId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43" fontId="3" fillId="0" borderId="5" xfId="1" applyFont="1" applyBorder="1" applyAlignment="1">
      <alignment vertical="center"/>
    </xf>
    <xf numFmtId="43" fontId="3" fillId="0" borderId="5" xfId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43" fontId="3" fillId="0" borderId="6" xfId="1" applyFont="1" applyBorder="1" applyAlignment="1">
      <alignment vertical="center"/>
    </xf>
    <xf numFmtId="43" fontId="3" fillId="0" borderId="6" xfId="1" applyFont="1" applyFill="1" applyBorder="1" applyAlignment="1">
      <alignment vertical="center"/>
    </xf>
    <xf numFmtId="164" fontId="3" fillId="0" borderId="0" xfId="1" applyNumberFormat="1" applyFont="1"/>
    <xf numFmtId="43" fontId="3" fillId="0" borderId="0" xfId="1" applyFont="1"/>
    <xf numFmtId="164" fontId="3" fillId="0" borderId="0" xfId="1" applyNumberFormat="1" applyFont="1" applyFill="1"/>
    <xf numFmtId="0" fontId="7" fillId="0" borderId="26" xfId="0" applyFont="1" applyBorder="1" applyAlignment="1">
      <alignment vertical="center"/>
    </xf>
    <xf numFmtId="43" fontId="11" fillId="6" borderId="0" xfId="1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left" vertical="top"/>
    </xf>
    <xf numFmtId="10" fontId="12" fillId="3" borderId="9" xfId="2" applyNumberFormat="1" applyFont="1" applyFill="1" applyBorder="1"/>
    <xf numFmtId="49" fontId="5" fillId="4" borderId="12" xfId="0" applyNumberFormat="1" applyFont="1" applyFill="1" applyBorder="1" applyAlignment="1">
      <alignment horizontal="left" vertical="top"/>
    </xf>
    <xf numFmtId="43" fontId="6" fillId="0" borderId="10" xfId="1" applyFont="1" applyBorder="1"/>
    <xf numFmtId="49" fontId="4" fillId="4" borderId="27" xfId="0" applyNumberFormat="1" applyFont="1" applyFill="1" applyBorder="1" applyAlignment="1">
      <alignment horizontal="left" vertical="top"/>
    </xf>
    <xf numFmtId="43" fontId="0" fillId="0" borderId="10" xfId="1" applyFont="1" applyBorder="1"/>
    <xf numFmtId="49" fontId="4" fillId="4" borderId="23" xfId="0" applyNumberFormat="1" applyFont="1" applyFill="1" applyBorder="1" applyAlignment="1">
      <alignment horizontal="left" vertical="top"/>
    </xf>
    <xf numFmtId="49" fontId="5" fillId="4" borderId="23" xfId="0" applyNumberFormat="1" applyFont="1" applyFill="1" applyBorder="1" applyAlignment="1">
      <alignment horizontal="left" vertical="top"/>
    </xf>
    <xf numFmtId="49" fontId="4" fillId="4" borderId="28" xfId="0" applyNumberFormat="1" applyFont="1" applyFill="1" applyBorder="1" applyAlignment="1">
      <alignment horizontal="left" vertical="top"/>
    </xf>
    <xf numFmtId="49" fontId="4" fillId="4" borderId="29" xfId="0" applyNumberFormat="1" applyFont="1" applyFill="1" applyBorder="1" applyAlignment="1">
      <alignment horizontal="left" vertical="top"/>
    </xf>
    <xf numFmtId="49" fontId="5" fillId="4" borderId="30" xfId="0" applyNumberFormat="1" applyFont="1" applyFill="1" applyBorder="1" applyAlignment="1">
      <alignment horizontal="left" vertical="top"/>
    </xf>
    <xf numFmtId="49" fontId="5" fillId="4" borderId="24" xfId="0" applyNumberFormat="1" applyFont="1" applyFill="1" applyBorder="1" applyAlignment="1">
      <alignment horizontal="left" vertical="top"/>
    </xf>
    <xf numFmtId="49" fontId="5" fillId="3" borderId="4" xfId="0" applyNumberFormat="1" applyFont="1" applyFill="1" applyBorder="1" applyAlignment="1">
      <alignment horizontal="center" vertical="top"/>
    </xf>
    <xf numFmtId="49" fontId="5" fillId="3" borderId="5" xfId="0" applyNumberFormat="1" applyFont="1" applyFill="1" applyBorder="1" applyAlignment="1">
      <alignment horizontal="center" vertical="top"/>
    </xf>
    <xf numFmtId="43" fontId="3" fillId="3" borderId="5" xfId="1" applyFont="1" applyFill="1" applyBorder="1"/>
    <xf numFmtId="10" fontId="13" fillId="0" borderId="5" xfId="2" applyNumberFormat="1" applyFont="1" applyBorder="1"/>
    <xf numFmtId="10" fontId="12" fillId="0" borderId="14" xfId="2" applyNumberFormat="1" applyFont="1" applyBorder="1"/>
    <xf numFmtId="10" fontId="12" fillId="0" borderId="9" xfId="2" applyNumberFormat="1" applyFont="1" applyBorder="1"/>
    <xf numFmtId="10" fontId="12" fillId="0" borderId="5" xfId="2" applyNumberFormat="1" applyFont="1" applyBorder="1"/>
    <xf numFmtId="40" fontId="14" fillId="0" borderId="5" xfId="0" applyNumberFormat="1" applyFont="1" applyBorder="1"/>
    <xf numFmtId="49" fontId="10" fillId="4" borderId="4" xfId="0" applyNumberFormat="1" applyFont="1" applyFill="1" applyBorder="1" applyAlignment="1">
      <alignment horizontal="left"/>
    </xf>
    <xf numFmtId="49" fontId="10" fillId="4" borderId="5" xfId="0" applyNumberFormat="1" applyFont="1" applyFill="1" applyBorder="1" applyAlignment="1">
      <alignment horizontal="left"/>
    </xf>
    <xf numFmtId="10" fontId="12" fillId="0" borderId="13" xfId="2" applyNumberFormat="1" applyFont="1" applyBorder="1"/>
    <xf numFmtId="10" fontId="12" fillId="0" borderId="18" xfId="2" applyNumberFormat="1" applyFont="1" applyBorder="1"/>
    <xf numFmtId="0" fontId="0" fillId="0" borderId="23" xfId="0" applyBorder="1"/>
    <xf numFmtId="0" fontId="0" fillId="0" borderId="28" xfId="0" applyBorder="1"/>
    <xf numFmtId="0" fontId="0" fillId="0" borderId="7" xfId="0" applyBorder="1"/>
    <xf numFmtId="43" fontId="0" fillId="0" borderId="11" xfId="1" applyFont="1" applyBorder="1"/>
    <xf numFmtId="0" fontId="6" fillId="0" borderId="13" xfId="0" applyFont="1" applyBorder="1"/>
    <xf numFmtId="43" fontId="6" fillId="0" borderId="0" xfId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1"/>
  <sheetViews>
    <sheetView tabSelected="1" zoomScale="150" zoomScaleNormal="150" workbookViewId="0">
      <pane xSplit="3" ySplit="1" topLeftCell="D2" activePane="bottomRight" state="frozenSplit"/>
      <selection activeCell="H21" sqref="H21"/>
      <selection pane="topRight" activeCell="I1" sqref="I1"/>
      <selection pane="bottomLeft" activeCell="B12" sqref="B12"/>
      <selection pane="bottomRight" activeCell="Q3" sqref="Q3"/>
    </sheetView>
  </sheetViews>
  <sheetFormatPr baseColWidth="10" defaultRowHeight="14.4" x14ac:dyDescent="0.3"/>
  <cols>
    <col min="1" max="1" width="8.33203125" hidden="1" customWidth="1"/>
    <col min="2" max="2" width="9.6640625" hidden="1" customWidth="1"/>
    <col min="3" max="3" width="36" customWidth="1"/>
    <col min="4" max="4" width="37" customWidth="1"/>
    <col min="5" max="5" width="11.6640625" style="33" bestFit="1" customWidth="1"/>
    <col min="6" max="6" width="11.5546875" bestFit="1" customWidth="1"/>
    <col min="7" max="10" width="11.6640625" bestFit="1" customWidth="1"/>
    <col min="11" max="11" width="5.44140625" hidden="1" customWidth="1"/>
    <col min="12" max="13" width="6.33203125" hidden="1" customWidth="1"/>
    <col min="14" max="14" width="6" hidden="1" customWidth="1"/>
    <col min="15" max="15" width="6.44140625" hidden="1" customWidth="1"/>
    <col min="16" max="16" width="5.6640625" hidden="1" customWidth="1"/>
    <col min="17" max="17" width="13.109375" style="33" customWidth="1"/>
    <col min="18" max="18" width="5.88671875" style="34" customWidth="1"/>
    <col min="19" max="19" width="1.6640625" style="35" hidden="1" customWidth="1"/>
    <col min="20" max="20" width="13" style="34" hidden="1" customWidth="1"/>
    <col min="21" max="21" width="3.44140625" hidden="1" customWidth="1"/>
    <col min="22" max="22" width="13.88671875" style="22" hidden="1" customWidth="1"/>
    <col min="23" max="23" width="9.33203125" style="36" hidden="1" customWidth="1"/>
    <col min="24" max="24" width="11.6640625" style="37" hidden="1" customWidth="1"/>
    <col min="25" max="25" width="9.5546875" style="36" hidden="1" customWidth="1"/>
    <col min="26" max="26" width="5.109375" customWidth="1"/>
    <col min="27" max="27" width="11.44140625" customWidth="1"/>
    <col min="30" max="30" width="13.44140625" bestFit="1" customWidth="1"/>
  </cols>
  <sheetData>
    <row r="1" spans="2:30" s="30" customFormat="1" ht="58.2" thickBot="1" x14ac:dyDescent="0.35">
      <c r="C1" s="25" t="s">
        <v>0</v>
      </c>
      <c r="D1" s="105"/>
      <c r="E1" s="26">
        <v>45292</v>
      </c>
      <c r="F1" s="26">
        <v>45323</v>
      </c>
      <c r="G1" s="26">
        <v>45352</v>
      </c>
      <c r="H1" s="26">
        <v>45383</v>
      </c>
      <c r="I1" s="26">
        <v>45413</v>
      </c>
      <c r="J1" s="26">
        <v>45444</v>
      </c>
      <c r="K1" s="26">
        <v>45474</v>
      </c>
      <c r="L1" s="26">
        <v>45505</v>
      </c>
      <c r="M1" s="26">
        <v>45536</v>
      </c>
      <c r="N1" s="26">
        <v>45566</v>
      </c>
      <c r="O1" s="26">
        <v>45597</v>
      </c>
      <c r="P1" s="26">
        <v>45627</v>
      </c>
      <c r="Q1" s="27" t="s">
        <v>354</v>
      </c>
      <c r="R1" s="28" t="s">
        <v>147</v>
      </c>
      <c r="S1" s="29"/>
      <c r="T1" s="106" t="s">
        <v>398</v>
      </c>
      <c r="V1" s="107" t="s">
        <v>355</v>
      </c>
      <c r="W1" s="31" t="s">
        <v>147</v>
      </c>
      <c r="X1" s="32" t="s">
        <v>150</v>
      </c>
      <c r="Y1" s="31" t="s">
        <v>147</v>
      </c>
    </row>
    <row r="2" spans="2:30" ht="7.2" customHeight="1" thickBot="1" x14ac:dyDescent="0.35"/>
    <row r="3" spans="2:30" ht="15" thickBot="1" x14ac:dyDescent="0.35">
      <c r="B3" s="108" t="s">
        <v>151</v>
      </c>
      <c r="C3" s="1" t="s">
        <v>1</v>
      </c>
      <c r="D3" s="2" t="s">
        <v>2</v>
      </c>
      <c r="E3" s="3">
        <f>E4+E12+E14+E17+E21+E24+E19</f>
        <v>916783.53</v>
      </c>
      <c r="F3" s="3">
        <f>F4+F12+F14+F17+F21+F24+F19</f>
        <v>410605.36000000004</v>
      </c>
      <c r="G3" s="3">
        <f>G4+G12+G14+G17+G21+G24+G19</f>
        <v>358831.56</v>
      </c>
      <c r="H3" s="3">
        <f>H4+H12+H14+H17+H21+H24+H19</f>
        <v>369583.77</v>
      </c>
      <c r="I3" s="3">
        <f>I4+I12+I14+I17+I21+I24+I19</f>
        <v>317266.16000000003</v>
      </c>
      <c r="J3" s="3">
        <f>J4+J12+J14+J17+J21+J24+J19+J13</f>
        <v>352015.00999999995</v>
      </c>
      <c r="K3" s="3">
        <f t="shared" ref="K3:P3" si="0">K4+K12+K14+K17+K21+K24+K19+K13</f>
        <v>0</v>
      </c>
      <c r="L3" s="3">
        <f t="shared" si="0"/>
        <v>0</v>
      </c>
      <c r="M3" s="3">
        <f t="shared" si="0"/>
        <v>0</v>
      </c>
      <c r="N3" s="3">
        <f t="shared" si="0"/>
        <v>0</v>
      </c>
      <c r="O3" s="3">
        <f t="shared" si="0"/>
        <v>0</v>
      </c>
      <c r="P3" s="3">
        <f t="shared" si="0"/>
        <v>0</v>
      </c>
      <c r="Q3" s="3">
        <f>Q4+Q12+Q14+Q19+Q21+Q13+Q17+Q24</f>
        <v>2725085.3899999997</v>
      </c>
      <c r="R3" s="3">
        <f>Q3/Q$3</f>
        <v>1</v>
      </c>
      <c r="S3" s="86"/>
      <c r="T3" s="3">
        <v>0</v>
      </c>
      <c r="V3" s="38">
        <f>Q3</f>
        <v>2725085.3899999997</v>
      </c>
      <c r="W3" s="39" t="e">
        <f>V3/T3</f>
        <v>#DIV/0!</v>
      </c>
      <c r="X3" s="40">
        <f>T3-Q3</f>
        <v>-2725085.3899999997</v>
      </c>
      <c r="Y3" s="109" t="e">
        <f>X3/T3</f>
        <v>#DIV/0!</v>
      </c>
    </row>
    <row r="4" spans="2:30" s="42" customFormat="1" ht="15" thickBot="1" x14ac:dyDescent="0.35">
      <c r="B4" s="110" t="s">
        <v>152</v>
      </c>
      <c r="C4" s="4" t="s">
        <v>3</v>
      </c>
      <c r="D4" s="5"/>
      <c r="E4" s="7">
        <f>SUM(E5:E8)</f>
        <v>884378.5</v>
      </c>
      <c r="F4" s="7">
        <f t="shared" ref="F4:O4" si="1">SUM(F5:F8)</f>
        <v>398068.93000000005</v>
      </c>
      <c r="G4" s="7">
        <f t="shared" si="1"/>
        <v>335685.22</v>
      </c>
      <c r="H4" s="7">
        <f t="shared" si="1"/>
        <v>355725.42000000004</v>
      </c>
      <c r="I4" s="7">
        <f t="shared" si="1"/>
        <v>297662.32</v>
      </c>
      <c r="J4" s="7">
        <f t="shared" si="1"/>
        <v>340982.26999999996</v>
      </c>
      <c r="K4" s="7">
        <f t="shared" si="1"/>
        <v>0</v>
      </c>
      <c r="L4" s="7">
        <f t="shared" si="1"/>
        <v>0</v>
      </c>
      <c r="M4" s="7">
        <f t="shared" si="1"/>
        <v>0</v>
      </c>
      <c r="N4" s="7">
        <f t="shared" si="1"/>
        <v>0</v>
      </c>
      <c r="O4" s="7">
        <f t="shared" si="1"/>
        <v>0</v>
      </c>
      <c r="P4" s="7">
        <f>SUM(P5:P8)</f>
        <v>0</v>
      </c>
      <c r="Q4" s="7">
        <f t="shared" ref="Q4" si="2">SUM(Q5:Q8)</f>
        <v>2612502.6599999997</v>
      </c>
      <c r="R4" s="7">
        <f t="shared" ref="R4:R24" si="3">Q4/Q$3</f>
        <v>0.95868653128700676</v>
      </c>
      <c r="S4" s="6"/>
      <c r="T4" s="111"/>
      <c r="V4" s="43"/>
      <c r="W4" s="44"/>
      <c r="X4" s="45"/>
      <c r="Y4" s="44"/>
      <c r="AD4" s="137"/>
    </row>
    <row r="5" spans="2:30" x14ac:dyDescent="0.3">
      <c r="B5" s="112" t="s">
        <v>153</v>
      </c>
      <c r="C5" s="8" t="s">
        <v>4</v>
      </c>
      <c r="D5" s="9" t="s">
        <v>356</v>
      </c>
      <c r="E5" s="7">
        <v>868692.79</v>
      </c>
      <c r="F5" s="7">
        <v>371459.03</v>
      </c>
      <c r="G5" s="7">
        <v>332023.65999999997</v>
      </c>
      <c r="H5" s="7">
        <f>352311.15-1850</f>
        <v>350461.15</v>
      </c>
      <c r="I5" s="7">
        <v>293898.52</v>
      </c>
      <c r="J5" s="7">
        <v>331054.11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6">
        <f t="shared" ref="Q5:Q21" si="4">SUM(E5:P5)</f>
        <v>2547589.2599999998</v>
      </c>
      <c r="R5" s="7">
        <f t="shared" si="3"/>
        <v>0.93486584653407878</v>
      </c>
      <c r="S5" s="6"/>
      <c r="T5" s="113"/>
      <c r="V5" s="47"/>
      <c r="W5" s="48"/>
      <c r="X5" s="49"/>
      <c r="Y5" s="48"/>
      <c r="AD5" s="34"/>
    </row>
    <row r="6" spans="2:30" ht="14.4" hidden="1" customHeight="1" x14ac:dyDescent="0.3">
      <c r="B6" s="114" t="s">
        <v>154</v>
      </c>
      <c r="C6" s="8" t="s">
        <v>5</v>
      </c>
      <c r="D6" s="9" t="s">
        <v>357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6">
        <f t="shared" si="4"/>
        <v>0</v>
      </c>
      <c r="R6" s="7">
        <f t="shared" si="3"/>
        <v>0</v>
      </c>
      <c r="S6" s="6"/>
      <c r="T6" s="113"/>
      <c r="V6" s="47"/>
      <c r="W6" s="48"/>
      <c r="X6" s="49"/>
      <c r="Y6" s="48"/>
      <c r="AD6" s="34"/>
    </row>
    <row r="7" spans="2:30" x14ac:dyDescent="0.3">
      <c r="B7" s="114" t="s">
        <v>155</v>
      </c>
      <c r="C7" s="8" t="s">
        <v>6</v>
      </c>
      <c r="D7" s="9" t="s">
        <v>358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6">
        <f t="shared" si="4"/>
        <v>0</v>
      </c>
      <c r="R7" s="7">
        <f t="shared" si="3"/>
        <v>0</v>
      </c>
      <c r="S7" s="6"/>
      <c r="T7" s="113"/>
      <c r="V7" s="47"/>
      <c r="W7" s="48"/>
      <c r="X7" s="49"/>
      <c r="Y7" s="48"/>
      <c r="AD7" s="34"/>
    </row>
    <row r="8" spans="2:30" x14ac:dyDescent="0.3">
      <c r="B8" s="114" t="s">
        <v>156</v>
      </c>
      <c r="C8" s="8" t="s">
        <v>7</v>
      </c>
      <c r="D8" s="9" t="s">
        <v>8</v>
      </c>
      <c r="E8" s="7">
        <v>15685.71</v>
      </c>
      <c r="F8" s="7">
        <v>26609.9</v>
      </c>
      <c r="G8" s="7">
        <v>3661.56</v>
      </c>
      <c r="H8" s="7">
        <v>5264.27</v>
      </c>
      <c r="I8" s="7">
        <v>3763.8</v>
      </c>
      <c r="J8" s="7">
        <v>9928.16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6">
        <f t="shared" si="4"/>
        <v>64913.400000000009</v>
      </c>
      <c r="R8" s="7">
        <f t="shared" si="3"/>
        <v>2.3820684752928062E-2</v>
      </c>
      <c r="S8" s="6"/>
      <c r="T8" s="113"/>
      <c r="V8" s="47"/>
      <c r="W8" s="48"/>
      <c r="X8" s="49"/>
      <c r="Y8" s="48"/>
      <c r="AD8" s="34"/>
    </row>
    <row r="9" spans="2:30" s="42" customFormat="1" ht="15" hidden="1" customHeight="1" x14ac:dyDescent="0.3">
      <c r="B9" s="115" t="s">
        <v>157</v>
      </c>
      <c r="C9" s="10" t="s">
        <v>158</v>
      </c>
      <c r="D9" s="11" t="s">
        <v>359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6">
        <f t="shared" si="4"/>
        <v>0</v>
      </c>
      <c r="R9" s="7">
        <f t="shared" si="3"/>
        <v>0</v>
      </c>
      <c r="S9" s="6"/>
      <c r="T9" s="111"/>
      <c r="V9" s="47"/>
      <c r="W9" s="48"/>
      <c r="X9" s="49"/>
      <c r="Y9" s="48"/>
      <c r="AD9" s="137"/>
    </row>
    <row r="10" spans="2:30" ht="15" hidden="1" customHeight="1" thickBot="1" x14ac:dyDescent="0.35">
      <c r="B10" s="116" t="s">
        <v>159</v>
      </c>
      <c r="C10" s="8" t="s">
        <v>160</v>
      </c>
      <c r="D10" s="9" t="s">
        <v>360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6">
        <f t="shared" si="4"/>
        <v>0</v>
      </c>
      <c r="R10" s="7">
        <f t="shared" si="3"/>
        <v>0</v>
      </c>
      <c r="S10" s="6"/>
      <c r="T10" s="113"/>
      <c r="V10" s="47"/>
      <c r="W10" s="48"/>
      <c r="X10" s="49"/>
      <c r="Y10" s="48"/>
      <c r="AD10" s="34"/>
    </row>
    <row r="11" spans="2:30" s="42" customFormat="1" ht="15.75" hidden="1" customHeight="1" thickBot="1" x14ac:dyDescent="0.35">
      <c r="B11" s="110"/>
      <c r="C11" s="8"/>
      <c r="D11" s="9" t="s">
        <v>361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6">
        <f t="shared" si="4"/>
        <v>0</v>
      </c>
      <c r="R11" s="7"/>
      <c r="S11" s="6"/>
      <c r="T11" s="111"/>
      <c r="V11" s="47"/>
      <c r="W11" s="48"/>
      <c r="X11" s="49"/>
      <c r="Y11" s="48"/>
      <c r="AD11" s="137"/>
    </row>
    <row r="12" spans="2:30" ht="15" thickBot="1" x14ac:dyDescent="0.35">
      <c r="B12" s="117" t="s">
        <v>161</v>
      </c>
      <c r="C12" s="8" t="s">
        <v>9</v>
      </c>
      <c r="D12" s="9" t="s">
        <v>362</v>
      </c>
      <c r="E12" s="7">
        <v>486.73</v>
      </c>
      <c r="F12" s="7">
        <v>778.43</v>
      </c>
      <c r="G12" s="7">
        <v>810.14</v>
      </c>
      <c r="H12" s="7">
        <v>522.35</v>
      </c>
      <c r="I12" s="7">
        <v>811.44</v>
      </c>
      <c r="J12" s="7">
        <v>758.74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6">
        <f t="shared" si="4"/>
        <v>4167.83</v>
      </c>
      <c r="R12" s="7">
        <f t="shared" si="3"/>
        <v>1.5294309731703492E-3</v>
      </c>
      <c r="S12" s="6"/>
      <c r="T12" s="113"/>
      <c r="V12" s="47"/>
      <c r="W12" s="48"/>
      <c r="X12" s="49"/>
      <c r="Y12" s="48"/>
      <c r="AD12" s="34"/>
    </row>
    <row r="13" spans="2:30" s="42" customFormat="1" ht="14.4" customHeight="1" x14ac:dyDescent="0.3">
      <c r="B13" s="118" t="s">
        <v>162</v>
      </c>
      <c r="C13" s="8" t="s">
        <v>163</v>
      </c>
      <c r="D13" s="9"/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6038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6">
        <f t="shared" si="4"/>
        <v>6038</v>
      </c>
      <c r="R13" s="7">
        <f t="shared" si="3"/>
        <v>2.2157103855009845E-3</v>
      </c>
      <c r="S13" s="6"/>
      <c r="T13" s="111"/>
      <c r="V13" s="47"/>
      <c r="W13" s="48"/>
      <c r="X13" s="49"/>
      <c r="Y13" s="48"/>
      <c r="AD13" s="137"/>
    </row>
    <row r="14" spans="2:30" s="42" customFormat="1" hidden="1" x14ac:dyDescent="0.3">
      <c r="B14" s="114" t="s">
        <v>164</v>
      </c>
      <c r="C14" s="8" t="s">
        <v>165</v>
      </c>
      <c r="D14" s="9" t="s">
        <v>363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6">
        <f t="shared" si="4"/>
        <v>0</v>
      </c>
      <c r="R14" s="7">
        <f t="shared" si="3"/>
        <v>0</v>
      </c>
      <c r="S14" s="6"/>
      <c r="T14" s="111"/>
      <c r="V14" s="47"/>
      <c r="W14" s="48"/>
      <c r="X14" s="49"/>
      <c r="Y14" s="48"/>
      <c r="AD14" s="137"/>
    </row>
    <row r="15" spans="2:30" s="42" customFormat="1" ht="15.75" hidden="1" customHeight="1" thickBot="1" x14ac:dyDescent="0.35">
      <c r="B15" s="119"/>
      <c r="C15" s="8"/>
      <c r="D15" s="9" t="s">
        <v>10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6">
        <f t="shared" si="4"/>
        <v>0</v>
      </c>
      <c r="R15" s="7"/>
      <c r="S15" s="6"/>
      <c r="T15" s="111"/>
      <c r="V15" s="47"/>
      <c r="W15" s="48"/>
      <c r="X15" s="49"/>
      <c r="Y15" s="48"/>
      <c r="AD15" s="137"/>
    </row>
    <row r="16" spans="2:30" ht="15" hidden="1" customHeight="1" x14ac:dyDescent="0.3">
      <c r="B16" s="112" t="s">
        <v>166</v>
      </c>
      <c r="C16" s="8" t="s">
        <v>11</v>
      </c>
      <c r="D16" s="9" t="s">
        <v>12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6">
        <f t="shared" si="4"/>
        <v>0</v>
      </c>
      <c r="R16" s="7">
        <f t="shared" si="3"/>
        <v>0</v>
      </c>
      <c r="S16" s="6"/>
      <c r="T16" s="113"/>
      <c r="V16" s="47"/>
      <c r="W16" s="48"/>
      <c r="X16" s="49"/>
      <c r="Y16" s="48"/>
      <c r="AD16" s="34"/>
    </row>
    <row r="17" spans="2:30" ht="15" customHeight="1" x14ac:dyDescent="0.3">
      <c r="B17" s="116" t="s">
        <v>167</v>
      </c>
      <c r="C17" s="8" t="s">
        <v>394</v>
      </c>
      <c r="D17" s="9" t="s">
        <v>13</v>
      </c>
      <c r="E17" s="7">
        <v>0</v>
      </c>
      <c r="F17" s="7">
        <v>0</v>
      </c>
      <c r="G17" s="7">
        <v>0</v>
      </c>
      <c r="H17" s="7">
        <v>0</v>
      </c>
      <c r="I17" s="7">
        <v>4920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6">
        <f t="shared" si="4"/>
        <v>4920</v>
      </c>
      <c r="R17" s="7">
        <f t="shared" si="3"/>
        <v>1.8054480120345882E-3</v>
      </c>
      <c r="S17" s="6"/>
      <c r="T17" s="113"/>
      <c r="V17" s="47"/>
      <c r="W17" s="48"/>
      <c r="X17" s="49"/>
      <c r="Y17" s="48"/>
      <c r="AD17" s="34"/>
    </row>
    <row r="18" spans="2:30" s="42" customFormat="1" ht="15.75" hidden="1" customHeight="1" thickBot="1" x14ac:dyDescent="0.35">
      <c r="B18" s="110"/>
      <c r="C18" s="8"/>
      <c r="D18" s="9" t="s">
        <v>364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>
        <f t="shared" si="4"/>
        <v>0</v>
      </c>
      <c r="R18" s="7"/>
      <c r="S18" s="6"/>
      <c r="T18" s="111"/>
      <c r="V18" s="47"/>
      <c r="W18" s="48"/>
      <c r="X18" s="49"/>
      <c r="Y18" s="48"/>
      <c r="AD18" s="137"/>
    </row>
    <row r="19" spans="2:30" x14ac:dyDescent="0.3">
      <c r="B19" s="117" t="s">
        <v>168</v>
      </c>
      <c r="C19" s="8" t="s">
        <v>14</v>
      </c>
      <c r="D19" s="9" t="s">
        <v>15</v>
      </c>
      <c r="E19" s="7">
        <v>0</v>
      </c>
      <c r="F19" s="7">
        <v>500.2</v>
      </c>
      <c r="G19" s="7">
        <v>1000.2</v>
      </c>
      <c r="H19" s="7">
        <v>0</v>
      </c>
      <c r="I19" s="7">
        <v>1500.2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6">
        <f t="shared" si="4"/>
        <v>3000.6000000000004</v>
      </c>
      <c r="R19" s="7">
        <f t="shared" si="3"/>
        <v>1.1011031107542655E-3</v>
      </c>
      <c r="S19" s="6"/>
      <c r="T19" s="113"/>
      <c r="V19" s="47"/>
      <c r="W19" s="48"/>
      <c r="X19" s="49"/>
      <c r="Y19" s="48"/>
      <c r="AD19" s="34"/>
    </row>
    <row r="20" spans="2:30" s="42" customFormat="1" ht="15.75" hidden="1" customHeight="1" thickBot="1" x14ac:dyDescent="0.35">
      <c r="B20" s="110"/>
      <c r="C20" s="8"/>
      <c r="D20" s="9" t="s">
        <v>365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6">
        <f t="shared" si="4"/>
        <v>0</v>
      </c>
      <c r="R20" s="7"/>
      <c r="S20" s="6"/>
      <c r="T20" s="111"/>
      <c r="V20" s="47"/>
      <c r="W20" s="48"/>
      <c r="X20" s="49"/>
      <c r="Y20" s="48"/>
    </row>
    <row r="21" spans="2:30" x14ac:dyDescent="0.3">
      <c r="B21" s="112" t="s">
        <v>169</v>
      </c>
      <c r="C21" s="8" t="s">
        <v>16</v>
      </c>
      <c r="D21" s="9" t="s">
        <v>17</v>
      </c>
      <c r="E21" s="7">
        <v>24001.3</v>
      </c>
      <c r="F21" s="7">
        <v>0</v>
      </c>
      <c r="G21" s="7">
        <v>16000</v>
      </c>
      <c r="H21" s="7">
        <v>8000</v>
      </c>
      <c r="I21" s="7">
        <v>10000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6">
        <f t="shared" si="4"/>
        <v>58001.3</v>
      </c>
      <c r="R21" s="7">
        <f t="shared" si="3"/>
        <v>2.1284213776508489E-2</v>
      </c>
      <c r="S21" s="6"/>
      <c r="T21" s="113"/>
      <c r="V21" s="47"/>
      <c r="W21" s="48"/>
      <c r="X21" s="49"/>
      <c r="Y21" s="48"/>
    </row>
    <row r="22" spans="2:30" ht="15" hidden="1" customHeight="1" thickBot="1" x14ac:dyDescent="0.35">
      <c r="B22" s="116" t="s">
        <v>170</v>
      </c>
      <c r="C22" s="8" t="s">
        <v>171</v>
      </c>
      <c r="D22" s="9" t="s">
        <v>18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6">
        <f>SUM(E22:N22)</f>
        <v>0</v>
      </c>
      <c r="R22" s="7">
        <f t="shared" si="3"/>
        <v>0</v>
      </c>
      <c r="S22" s="6"/>
      <c r="T22" s="113"/>
      <c r="V22" s="23"/>
      <c r="W22" s="48"/>
      <c r="X22" s="49"/>
      <c r="Y22" s="48"/>
    </row>
    <row r="23" spans="2:30" s="42" customFormat="1" ht="15.75" hidden="1" customHeight="1" thickBot="1" x14ac:dyDescent="0.35">
      <c r="B23" s="110"/>
      <c r="C23" s="8"/>
      <c r="D23" s="9" t="s">
        <v>19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6"/>
      <c r="R23" s="7"/>
      <c r="S23" s="6"/>
      <c r="T23" s="111"/>
      <c r="V23" s="51"/>
      <c r="W23" s="48"/>
      <c r="X23" s="52"/>
      <c r="Y23" s="48"/>
    </row>
    <row r="24" spans="2:30" ht="15" customHeight="1" x14ac:dyDescent="0.3">
      <c r="B24" s="112" t="s">
        <v>172</v>
      </c>
      <c r="C24" s="12" t="s">
        <v>173</v>
      </c>
      <c r="D24" s="9" t="s">
        <v>395</v>
      </c>
      <c r="E24" s="7">
        <v>7917</v>
      </c>
      <c r="F24" s="7">
        <v>11257.8</v>
      </c>
      <c r="G24" s="7">
        <v>5336</v>
      </c>
      <c r="H24" s="7">
        <v>5336</v>
      </c>
      <c r="I24" s="7">
        <v>2372.1999999999998</v>
      </c>
      <c r="J24" s="7">
        <v>4236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6">
        <f>SUM(E24:P24)</f>
        <v>36455</v>
      </c>
      <c r="R24" s="7">
        <f t="shared" si="3"/>
        <v>1.3377562455024576E-2</v>
      </c>
      <c r="S24" s="6"/>
      <c r="T24" s="113"/>
      <c r="V24" s="23"/>
      <c r="W24" s="48"/>
      <c r="X24" s="49"/>
      <c r="Y24" s="48"/>
    </row>
    <row r="25" spans="2:30" ht="5.25" customHeight="1" thickBot="1" x14ac:dyDescent="0.35">
      <c r="B25" s="116"/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6"/>
      <c r="R25" s="7"/>
      <c r="S25" s="6"/>
      <c r="T25" s="113"/>
      <c r="V25" s="53"/>
      <c r="W25" s="54"/>
      <c r="X25" s="55"/>
      <c r="Y25" s="54"/>
    </row>
    <row r="26" spans="2:30" ht="15" thickBot="1" x14ac:dyDescent="0.35">
      <c r="B26" s="108" t="s">
        <v>174</v>
      </c>
      <c r="C26" s="120" t="s">
        <v>21</v>
      </c>
      <c r="D26" s="121" t="s">
        <v>22</v>
      </c>
      <c r="E26" s="122">
        <f t="shared" ref="E26:Q26" si="5">E27+E158</f>
        <v>390331.89</v>
      </c>
      <c r="F26" s="122">
        <f t="shared" ref="F26" si="6">F27+F158</f>
        <v>509761.16000000009</v>
      </c>
      <c r="G26" s="122">
        <f t="shared" ref="G26" si="7">G27+G158</f>
        <v>448143.02</v>
      </c>
      <c r="H26" s="122">
        <f t="shared" ref="H26" si="8">H27+H158</f>
        <v>375998.82999999996</v>
      </c>
      <c r="I26" s="122">
        <f t="shared" ref="I26" si="9">I27+I158</f>
        <v>424189.79999999993</v>
      </c>
      <c r="J26" s="122">
        <f t="shared" ref="J26" si="10">J27+J158</f>
        <v>363562.44</v>
      </c>
      <c r="K26" s="122">
        <f t="shared" ref="K26" si="11">K27+K158</f>
        <v>0</v>
      </c>
      <c r="L26" s="122">
        <f t="shared" ref="L26" si="12">L27+L158</f>
        <v>0</v>
      </c>
      <c r="M26" s="122">
        <f t="shared" ref="M26" si="13">M27+M158</f>
        <v>0</v>
      </c>
      <c r="N26" s="122">
        <f t="shared" ref="N26" si="14">N27+N158</f>
        <v>0</v>
      </c>
      <c r="O26" s="122">
        <f t="shared" ref="O26" si="15">O27+O158</f>
        <v>0</v>
      </c>
      <c r="P26" s="122">
        <f t="shared" si="5"/>
        <v>0</v>
      </c>
      <c r="Q26" s="122">
        <f t="shared" si="5"/>
        <v>2511987.14</v>
      </c>
      <c r="R26" s="122">
        <f>Q26/Q26</f>
        <v>1</v>
      </c>
      <c r="S26" s="6"/>
      <c r="T26" s="122">
        <f t="shared" ref="T26" si="16">T27+T158</f>
        <v>0</v>
      </c>
      <c r="V26" s="56">
        <f>Q26</f>
        <v>2511987.14</v>
      </c>
      <c r="W26" s="39" t="e">
        <f>V26/T26</f>
        <v>#DIV/0!</v>
      </c>
      <c r="X26" s="57">
        <f>T26-Q26</f>
        <v>-2511987.14</v>
      </c>
      <c r="Y26" s="41" t="e">
        <f>X26/T26</f>
        <v>#DIV/0!</v>
      </c>
    </row>
    <row r="27" spans="2:30" s="42" customFormat="1" ht="15" thickBot="1" x14ac:dyDescent="0.35">
      <c r="B27" s="110" t="s">
        <v>175</v>
      </c>
      <c r="C27" s="14" t="s">
        <v>23</v>
      </c>
      <c r="D27" s="15" t="s">
        <v>10</v>
      </c>
      <c r="E27" s="16">
        <f t="shared" ref="E27:Q27" si="17">SUM(E28+E42+E46+E50+E54+E58+E63+E65+E74+E117+E122+E137+E139)</f>
        <v>389600.4</v>
      </c>
      <c r="F27" s="16">
        <f t="shared" ref="F27" si="18">SUM(F28+F42+F46+F50+F54+F58+F63+F65+F74+F117+F122+F137+F139)</f>
        <v>508734.3600000001</v>
      </c>
      <c r="G27" s="16">
        <f t="shared" ref="G27" si="19">SUM(G28+G42+G46+G50+G54+G58+G63+G65+G74+G117+G122+G137+G139)</f>
        <v>447190.30000000005</v>
      </c>
      <c r="H27" s="16">
        <f t="shared" ref="H27" si="20">SUM(H28+H42+H46+H50+H54+H58+H63+H65+H74+H117+H122+H137+H139)</f>
        <v>375228.23999999993</v>
      </c>
      <c r="I27" s="16">
        <f t="shared" ref="I27" si="21">SUM(I28+I42+I46+I50+I54+I58+I63+I65+I74+I117+I122+I137+I139)</f>
        <v>423357.75999999995</v>
      </c>
      <c r="J27" s="16">
        <f t="shared" ref="J27" si="22">SUM(J28+J42+J46+J50+J54+J58+J63+J65+J74+J117+J122+J137+J139)</f>
        <v>362759.4</v>
      </c>
      <c r="K27" s="16">
        <f t="shared" ref="K27" si="23">SUM(K28+K42+K46+K50+K54+K58+K63+K65+K74+K117+K122+K137+K139)</f>
        <v>0</v>
      </c>
      <c r="L27" s="16">
        <f t="shared" ref="L27" si="24">SUM(L28+L42+L46+L50+L54+L58+L63+L65+L74+L117+L122+L137+L139)</f>
        <v>0</v>
      </c>
      <c r="M27" s="16">
        <f t="shared" ref="M27" si="25">SUM(M28+M42+M46+M50+M54+M58+M63+M65+M74+M117+M122+M137+M139)</f>
        <v>0</v>
      </c>
      <c r="N27" s="16">
        <f t="shared" ref="N27" si="26">SUM(N28+N42+N46+N50+N54+N58+N63+N65+N74+N117+N122+N137+N139)</f>
        <v>0</v>
      </c>
      <c r="O27" s="16">
        <f t="shared" ref="O27" si="27">SUM(O28+O42+O46+O50+O54+O58+O63+O65+O74+O117+O122+O137+O139)</f>
        <v>0</v>
      </c>
      <c r="P27" s="16">
        <f t="shared" si="17"/>
        <v>0</v>
      </c>
      <c r="Q27" s="16">
        <f t="shared" si="17"/>
        <v>2506870.46</v>
      </c>
      <c r="R27" s="50">
        <f>Q27/Q$26</f>
        <v>0.99796309466775368</v>
      </c>
      <c r="S27" s="16"/>
      <c r="T27" s="16">
        <f t="shared" ref="T27" si="28">SUM(T28+T42+T46+T50+T54+T58+T63+T65+T74+T117+T122+T137+T139)</f>
        <v>0</v>
      </c>
      <c r="V27" s="58">
        <f t="shared" ref="V27:V90" si="29">Q27</f>
        <v>2506870.46</v>
      </c>
      <c r="W27" s="59" t="e">
        <f t="shared" ref="W27:W90" si="30">V27/T27</f>
        <v>#DIV/0!</v>
      </c>
      <c r="X27" s="60">
        <f t="shared" ref="X27:X90" si="31">T27-Q27</f>
        <v>-2506870.46</v>
      </c>
      <c r="Y27" s="61" t="e">
        <f t="shared" ref="Y27:Y90" si="32">X27/T27</f>
        <v>#DIV/0!</v>
      </c>
    </row>
    <row r="28" spans="2:30" s="42" customFormat="1" ht="15" thickBot="1" x14ac:dyDescent="0.35">
      <c r="B28" s="110" t="s">
        <v>176</v>
      </c>
      <c r="C28" s="14" t="s">
        <v>24</v>
      </c>
      <c r="D28" s="15" t="s">
        <v>12</v>
      </c>
      <c r="E28" s="16">
        <f t="shared" ref="E28:O28" si="33">SUM(E29:E41)</f>
        <v>202055.99</v>
      </c>
      <c r="F28" s="16">
        <f t="shared" si="33"/>
        <v>291497.84000000008</v>
      </c>
      <c r="G28" s="16">
        <f t="shared" si="33"/>
        <v>203731.86</v>
      </c>
      <c r="H28" s="16">
        <f t="shared" si="33"/>
        <v>207862.68</v>
      </c>
      <c r="I28" s="16">
        <f t="shared" si="33"/>
        <v>195832.34</v>
      </c>
      <c r="J28" s="16">
        <f t="shared" si="33"/>
        <v>191919.99000000002</v>
      </c>
      <c r="K28" s="16">
        <f t="shared" si="33"/>
        <v>0</v>
      </c>
      <c r="L28" s="16">
        <f t="shared" si="33"/>
        <v>0</v>
      </c>
      <c r="M28" s="16">
        <f t="shared" si="33"/>
        <v>0</v>
      </c>
      <c r="N28" s="16">
        <f t="shared" si="33"/>
        <v>0</v>
      </c>
      <c r="O28" s="16">
        <f t="shared" si="33"/>
        <v>0</v>
      </c>
      <c r="P28" s="16">
        <f t="shared" ref="P28:Q28" si="34">SUM(P29:P41)</f>
        <v>0</v>
      </c>
      <c r="Q28" s="16">
        <f t="shared" si="34"/>
        <v>1292900.6999999997</v>
      </c>
      <c r="R28" s="50">
        <f t="shared" ref="R28:R95" si="35">Q28/Q$26</f>
        <v>0.51469240403834216</v>
      </c>
      <c r="S28" s="16"/>
      <c r="T28" s="16">
        <f t="shared" ref="T28" si="36">SUM(T29:T41)</f>
        <v>0</v>
      </c>
      <c r="V28" s="58">
        <f t="shared" si="29"/>
        <v>1292900.6999999997</v>
      </c>
      <c r="W28" s="59" t="e">
        <f t="shared" si="30"/>
        <v>#DIV/0!</v>
      </c>
      <c r="X28" s="60">
        <f t="shared" si="31"/>
        <v>-1292900.6999999997</v>
      </c>
      <c r="Y28" s="61" t="e">
        <f t="shared" si="32"/>
        <v>#DIV/0!</v>
      </c>
    </row>
    <row r="29" spans="2:30" x14ac:dyDescent="0.3">
      <c r="B29" s="112" t="s">
        <v>177</v>
      </c>
      <c r="C29" s="12" t="s">
        <v>25</v>
      </c>
      <c r="D29" s="13" t="s">
        <v>13</v>
      </c>
      <c r="E29" s="6">
        <v>44745.68</v>
      </c>
      <c r="F29" s="6">
        <v>70474.320000000007</v>
      </c>
      <c r="G29" s="6">
        <v>46982.879999999997</v>
      </c>
      <c r="H29" s="6">
        <v>46982.879999999997</v>
      </c>
      <c r="I29" s="6">
        <v>46982.879999999997</v>
      </c>
      <c r="J29" s="6">
        <v>46982.879999999997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f t="shared" ref="Q29:Q41" si="37">SUM(E29:P29)</f>
        <v>303151.52</v>
      </c>
      <c r="R29" s="50">
        <f t="shared" si="35"/>
        <v>0.12068195540204875</v>
      </c>
      <c r="S29" s="16"/>
      <c r="T29" s="6">
        <v>0</v>
      </c>
      <c r="V29" s="43">
        <f t="shared" si="29"/>
        <v>303151.52</v>
      </c>
      <c r="W29" s="62" t="e">
        <f t="shared" si="30"/>
        <v>#DIV/0!</v>
      </c>
      <c r="X29" s="45">
        <f t="shared" si="31"/>
        <v>-303151.52</v>
      </c>
      <c r="Y29" s="44" t="e">
        <f t="shared" si="32"/>
        <v>#DIV/0!</v>
      </c>
    </row>
    <row r="30" spans="2:30" hidden="1" x14ac:dyDescent="0.3">
      <c r="B30" s="114" t="s">
        <v>178</v>
      </c>
      <c r="C30" s="12" t="s">
        <v>26</v>
      </c>
      <c r="D30" s="13" t="s">
        <v>364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f t="shared" si="37"/>
        <v>0</v>
      </c>
      <c r="R30" s="50">
        <f t="shared" si="35"/>
        <v>0</v>
      </c>
      <c r="S30" s="16"/>
      <c r="T30" s="6">
        <v>0</v>
      </c>
      <c r="V30" s="47">
        <f t="shared" si="29"/>
        <v>0</v>
      </c>
      <c r="W30" s="63" t="e">
        <f t="shared" si="30"/>
        <v>#DIV/0!</v>
      </c>
      <c r="X30" s="49">
        <f t="shared" si="31"/>
        <v>0</v>
      </c>
      <c r="Y30" s="48" t="e">
        <f t="shared" si="32"/>
        <v>#DIV/0!</v>
      </c>
    </row>
    <row r="31" spans="2:30" x14ac:dyDescent="0.3">
      <c r="B31" s="114" t="s">
        <v>179</v>
      </c>
      <c r="C31" s="12" t="s">
        <v>27</v>
      </c>
      <c r="D31" s="13" t="s">
        <v>15</v>
      </c>
      <c r="E31" s="6">
        <v>42626.31</v>
      </c>
      <c r="F31" s="6">
        <v>67656.960000000006</v>
      </c>
      <c r="G31" s="6">
        <v>45104.639999999999</v>
      </c>
      <c r="H31" s="6">
        <v>45104.639999999999</v>
      </c>
      <c r="I31" s="6">
        <v>45404.639999999999</v>
      </c>
      <c r="J31" s="6">
        <v>44410.7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f t="shared" si="37"/>
        <v>290307.89</v>
      </c>
      <c r="R31" s="50">
        <f t="shared" si="35"/>
        <v>0.11556901919489922</v>
      </c>
      <c r="S31" s="16"/>
      <c r="T31" s="6">
        <v>0</v>
      </c>
      <c r="V31" s="47">
        <f t="shared" si="29"/>
        <v>290307.89</v>
      </c>
      <c r="W31" s="63" t="e">
        <f t="shared" si="30"/>
        <v>#DIV/0!</v>
      </c>
      <c r="X31" s="49">
        <f t="shared" si="31"/>
        <v>-290307.89</v>
      </c>
      <c r="Y31" s="48" t="e">
        <f t="shared" si="32"/>
        <v>#DIV/0!</v>
      </c>
    </row>
    <row r="32" spans="2:30" x14ac:dyDescent="0.3">
      <c r="B32" s="114" t="s">
        <v>180</v>
      </c>
      <c r="C32" s="12" t="s">
        <v>28</v>
      </c>
      <c r="D32" s="81" t="s">
        <v>366</v>
      </c>
      <c r="E32" s="6">
        <v>86186.8</v>
      </c>
      <c r="F32" s="6">
        <v>135744</v>
      </c>
      <c r="G32" s="6">
        <v>90144.25</v>
      </c>
      <c r="H32" s="6">
        <v>90496</v>
      </c>
      <c r="I32" s="6">
        <v>85147.02</v>
      </c>
      <c r="J32" s="6">
        <v>80853.289999999994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f t="shared" si="37"/>
        <v>568571.36</v>
      </c>
      <c r="R32" s="50">
        <f t="shared" si="35"/>
        <v>0.22634326065857166</v>
      </c>
      <c r="S32" s="16"/>
      <c r="T32" s="6">
        <v>0</v>
      </c>
      <c r="V32" s="47">
        <f t="shared" si="29"/>
        <v>568571.36</v>
      </c>
      <c r="W32" s="63" t="e">
        <f t="shared" si="30"/>
        <v>#DIV/0!</v>
      </c>
      <c r="X32" s="49">
        <f t="shared" si="31"/>
        <v>-568571.36</v>
      </c>
      <c r="Y32" s="48" t="e">
        <f t="shared" si="32"/>
        <v>#DIV/0!</v>
      </c>
    </row>
    <row r="33" spans="2:25" x14ac:dyDescent="0.3">
      <c r="B33" s="114" t="s">
        <v>181</v>
      </c>
      <c r="C33" s="12" t="s">
        <v>29</v>
      </c>
      <c r="D33" s="13" t="s">
        <v>365</v>
      </c>
      <c r="E33" s="6">
        <v>9768</v>
      </c>
      <c r="F33" s="6">
        <v>10456.4</v>
      </c>
      <c r="G33" s="6">
        <v>9556</v>
      </c>
      <c r="H33" s="6">
        <v>10056</v>
      </c>
      <c r="I33" s="6">
        <v>9906</v>
      </c>
      <c r="J33" s="6">
        <v>9906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f t="shared" si="37"/>
        <v>59648.4</v>
      </c>
      <c r="R33" s="50">
        <f t="shared" si="35"/>
        <v>2.3745503728972116E-2</v>
      </c>
      <c r="S33" s="16"/>
      <c r="T33" s="6">
        <v>0</v>
      </c>
      <c r="V33" s="47">
        <f t="shared" si="29"/>
        <v>59648.4</v>
      </c>
      <c r="W33" s="63" t="e">
        <f t="shared" si="30"/>
        <v>#DIV/0!</v>
      </c>
      <c r="X33" s="49">
        <f t="shared" si="31"/>
        <v>-59648.4</v>
      </c>
      <c r="Y33" s="48" t="e">
        <f t="shared" si="32"/>
        <v>#DIV/0!</v>
      </c>
    </row>
    <row r="34" spans="2:25" hidden="1" x14ac:dyDescent="0.3">
      <c r="B34" s="114" t="s">
        <v>182</v>
      </c>
      <c r="C34" s="12" t="s">
        <v>30</v>
      </c>
      <c r="D34" s="13" t="s">
        <v>17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f t="shared" si="37"/>
        <v>0</v>
      </c>
      <c r="R34" s="50">
        <f t="shared" si="35"/>
        <v>0</v>
      </c>
      <c r="S34" s="16"/>
      <c r="T34" s="6">
        <v>0</v>
      </c>
      <c r="V34" s="47">
        <f t="shared" si="29"/>
        <v>0</v>
      </c>
      <c r="W34" s="63" t="e">
        <f t="shared" si="30"/>
        <v>#DIV/0!</v>
      </c>
      <c r="X34" s="49">
        <f t="shared" si="31"/>
        <v>0</v>
      </c>
      <c r="Y34" s="48" t="e">
        <f t="shared" si="32"/>
        <v>#DIV/0!</v>
      </c>
    </row>
    <row r="35" spans="2:25" hidden="1" x14ac:dyDescent="0.3">
      <c r="B35" s="114" t="s">
        <v>183</v>
      </c>
      <c r="C35" s="12" t="s">
        <v>31</v>
      </c>
      <c r="D35" s="13" t="s">
        <v>18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f t="shared" si="37"/>
        <v>0</v>
      </c>
      <c r="R35" s="50">
        <f t="shared" si="35"/>
        <v>0</v>
      </c>
      <c r="S35" s="16"/>
      <c r="T35" s="6">
        <v>0</v>
      </c>
      <c r="V35" s="47">
        <f t="shared" si="29"/>
        <v>0</v>
      </c>
      <c r="W35" s="63" t="e">
        <f t="shared" si="30"/>
        <v>#DIV/0!</v>
      </c>
      <c r="X35" s="49">
        <f t="shared" si="31"/>
        <v>0</v>
      </c>
      <c r="Y35" s="48" t="e">
        <f t="shared" si="32"/>
        <v>#DIV/0!</v>
      </c>
    </row>
    <row r="36" spans="2:25" x14ac:dyDescent="0.3">
      <c r="B36" s="114" t="s">
        <v>184</v>
      </c>
      <c r="C36" s="12" t="s">
        <v>32</v>
      </c>
      <c r="D36" s="13" t="s">
        <v>19</v>
      </c>
      <c r="E36" s="6">
        <v>1819.4</v>
      </c>
      <c r="F36" s="6">
        <v>1599.4</v>
      </c>
      <c r="G36" s="6">
        <v>3676.71</v>
      </c>
      <c r="H36" s="6">
        <v>7643.98</v>
      </c>
      <c r="I36" s="6">
        <v>0</v>
      </c>
      <c r="J36" s="6">
        <v>1906.67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f t="shared" si="37"/>
        <v>16646.16</v>
      </c>
      <c r="R36" s="50">
        <f t="shared" si="35"/>
        <v>6.6266899758093507E-3</v>
      </c>
      <c r="S36" s="16"/>
      <c r="T36" s="6">
        <v>0</v>
      </c>
      <c r="V36" s="47">
        <f t="shared" si="29"/>
        <v>16646.16</v>
      </c>
      <c r="W36" s="63" t="e">
        <f t="shared" si="30"/>
        <v>#DIV/0!</v>
      </c>
      <c r="X36" s="49">
        <f t="shared" si="31"/>
        <v>-16646.16</v>
      </c>
      <c r="Y36" s="123" t="e">
        <f t="shared" si="32"/>
        <v>#DIV/0!</v>
      </c>
    </row>
    <row r="37" spans="2:25" x14ac:dyDescent="0.3">
      <c r="B37" s="114" t="s">
        <v>185</v>
      </c>
      <c r="C37" s="12" t="s">
        <v>33</v>
      </c>
      <c r="D37" s="13" t="s">
        <v>20</v>
      </c>
      <c r="E37" s="6">
        <v>723.42</v>
      </c>
      <c r="F37" s="6">
        <v>1150.56</v>
      </c>
      <c r="G37" s="6">
        <v>763.18</v>
      </c>
      <c r="H37" s="6">
        <v>763.18</v>
      </c>
      <c r="I37" s="6">
        <v>655.64</v>
      </c>
      <c r="J37" s="6">
        <v>812.45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f t="shared" si="37"/>
        <v>4868.4299999999994</v>
      </c>
      <c r="R37" s="50">
        <f t="shared" si="35"/>
        <v>1.9380791893703719E-3</v>
      </c>
      <c r="S37" s="16"/>
      <c r="T37" s="6">
        <v>0</v>
      </c>
      <c r="V37" s="47">
        <f t="shared" si="29"/>
        <v>4868.4299999999994</v>
      </c>
      <c r="W37" s="63" t="e">
        <f t="shared" si="30"/>
        <v>#DIV/0!</v>
      </c>
      <c r="X37" s="49">
        <f t="shared" si="31"/>
        <v>-4868.4299999999994</v>
      </c>
      <c r="Y37" s="123" t="e">
        <f t="shared" si="32"/>
        <v>#DIV/0!</v>
      </c>
    </row>
    <row r="38" spans="2:25" hidden="1" x14ac:dyDescent="0.3">
      <c r="B38" s="114" t="s">
        <v>186</v>
      </c>
      <c r="C38" s="12" t="s">
        <v>34</v>
      </c>
      <c r="D38" s="13" t="s">
        <v>35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f t="shared" si="37"/>
        <v>0</v>
      </c>
      <c r="R38" s="50">
        <f t="shared" si="35"/>
        <v>0</v>
      </c>
      <c r="S38" s="16"/>
      <c r="T38" s="6">
        <v>0</v>
      </c>
      <c r="V38" s="47">
        <f t="shared" si="29"/>
        <v>0</v>
      </c>
      <c r="W38" s="63" t="e">
        <f t="shared" si="30"/>
        <v>#DIV/0!</v>
      </c>
      <c r="X38" s="49">
        <f t="shared" si="31"/>
        <v>0</v>
      </c>
      <c r="Y38" s="48" t="e">
        <f t="shared" si="32"/>
        <v>#DIV/0!</v>
      </c>
    </row>
    <row r="39" spans="2:25" hidden="1" x14ac:dyDescent="0.3">
      <c r="B39" s="114" t="s">
        <v>187</v>
      </c>
      <c r="C39" s="12" t="s">
        <v>188</v>
      </c>
      <c r="D39" s="13" t="s">
        <v>367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f t="shared" si="37"/>
        <v>0</v>
      </c>
      <c r="R39" s="50">
        <f t="shared" si="35"/>
        <v>0</v>
      </c>
      <c r="S39" s="16"/>
      <c r="T39" s="6">
        <v>0</v>
      </c>
      <c r="V39" s="47">
        <f t="shared" si="29"/>
        <v>0</v>
      </c>
      <c r="W39" s="63" t="e">
        <f t="shared" si="30"/>
        <v>#DIV/0!</v>
      </c>
      <c r="X39" s="49">
        <f t="shared" si="31"/>
        <v>0</v>
      </c>
      <c r="Y39" s="48" t="e">
        <f t="shared" si="32"/>
        <v>#DIV/0!</v>
      </c>
    </row>
    <row r="40" spans="2:25" x14ac:dyDescent="0.3">
      <c r="B40" s="116" t="s">
        <v>189</v>
      </c>
      <c r="C40" s="12" t="s">
        <v>36</v>
      </c>
      <c r="D40" s="13" t="s">
        <v>37</v>
      </c>
      <c r="E40" s="6">
        <v>12220</v>
      </c>
      <c r="F40" s="6">
        <v>2913</v>
      </c>
      <c r="G40" s="6">
        <v>6001</v>
      </c>
      <c r="H40" s="6">
        <v>6816</v>
      </c>
      <c r="I40" s="6">
        <v>6201</v>
      </c>
      <c r="J40" s="6">
        <v>7048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f t="shared" si="37"/>
        <v>41199</v>
      </c>
      <c r="R40" s="50">
        <f>Q40/Q$26</f>
        <v>1.6400959759690487E-2</v>
      </c>
      <c r="S40" s="16"/>
      <c r="T40" s="6">
        <v>0</v>
      </c>
      <c r="V40" s="47">
        <f t="shared" si="29"/>
        <v>41199</v>
      </c>
      <c r="W40" s="63" t="e">
        <f t="shared" si="30"/>
        <v>#DIV/0!</v>
      </c>
      <c r="X40" s="49">
        <f t="shared" si="31"/>
        <v>-41199</v>
      </c>
      <c r="Y40" s="48" t="e">
        <f t="shared" si="32"/>
        <v>#DIV/0!</v>
      </c>
    </row>
    <row r="41" spans="2:25" ht="15" thickBot="1" x14ac:dyDescent="0.35">
      <c r="B41" s="116" t="s">
        <v>189</v>
      </c>
      <c r="C41" s="12" t="s">
        <v>190</v>
      </c>
      <c r="D41" s="13" t="s">
        <v>367</v>
      </c>
      <c r="E41" s="6">
        <v>3966.38</v>
      </c>
      <c r="F41" s="6">
        <v>1503.2</v>
      </c>
      <c r="G41" s="6">
        <v>1503.2</v>
      </c>
      <c r="H41" s="6">
        <v>0</v>
      </c>
      <c r="I41" s="6">
        <v>1535.16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f t="shared" si="37"/>
        <v>8507.94</v>
      </c>
      <c r="R41" s="50">
        <f t="shared" si="35"/>
        <v>3.3869361289803417E-3</v>
      </c>
      <c r="S41" s="16"/>
      <c r="T41" s="6">
        <v>0</v>
      </c>
      <c r="V41" s="47">
        <f t="shared" si="29"/>
        <v>8507.94</v>
      </c>
      <c r="W41" s="63" t="e">
        <f t="shared" si="30"/>
        <v>#DIV/0!</v>
      </c>
      <c r="X41" s="49">
        <f t="shared" si="31"/>
        <v>-8507.94</v>
      </c>
      <c r="Y41" s="48" t="e">
        <f t="shared" si="32"/>
        <v>#DIV/0!</v>
      </c>
    </row>
    <row r="42" spans="2:25" s="42" customFormat="1" ht="15" hidden="1" thickBot="1" x14ac:dyDescent="0.35">
      <c r="B42" s="110" t="s">
        <v>191</v>
      </c>
      <c r="C42" s="14" t="s">
        <v>192</v>
      </c>
      <c r="D42" s="15" t="s">
        <v>192</v>
      </c>
      <c r="E42" s="16">
        <f t="shared" ref="E42:O42" si="38">SUM(E43:E45)</f>
        <v>0</v>
      </c>
      <c r="F42" s="16">
        <f t="shared" si="38"/>
        <v>0</v>
      </c>
      <c r="G42" s="16">
        <f t="shared" si="38"/>
        <v>0</v>
      </c>
      <c r="H42" s="16">
        <f t="shared" si="38"/>
        <v>0</v>
      </c>
      <c r="I42" s="16">
        <f t="shared" si="38"/>
        <v>0</v>
      </c>
      <c r="J42" s="16">
        <f t="shared" si="38"/>
        <v>0</v>
      </c>
      <c r="K42" s="16">
        <f t="shared" si="38"/>
        <v>0</v>
      </c>
      <c r="L42" s="16">
        <f t="shared" si="38"/>
        <v>0</v>
      </c>
      <c r="M42" s="16">
        <f t="shared" si="38"/>
        <v>0</v>
      </c>
      <c r="N42" s="16">
        <f t="shared" si="38"/>
        <v>0</v>
      </c>
      <c r="O42" s="16">
        <f t="shared" si="38"/>
        <v>0</v>
      </c>
      <c r="P42" s="16">
        <f t="shared" ref="P42:Q42" si="39">SUM(P43:P45)</f>
        <v>0</v>
      </c>
      <c r="Q42" s="16">
        <f t="shared" si="39"/>
        <v>0</v>
      </c>
      <c r="R42" s="50">
        <f t="shared" si="35"/>
        <v>0</v>
      </c>
      <c r="S42" s="16"/>
      <c r="T42" s="16">
        <f t="shared" ref="T42" si="40">SUM(T43:T45)</f>
        <v>0</v>
      </c>
      <c r="V42" s="47">
        <f t="shared" si="29"/>
        <v>0</v>
      </c>
      <c r="W42" s="63" t="e">
        <f t="shared" si="30"/>
        <v>#DIV/0!</v>
      </c>
      <c r="X42" s="49">
        <f t="shared" si="31"/>
        <v>0</v>
      </c>
      <c r="Y42" s="48" t="e">
        <f t="shared" si="32"/>
        <v>#DIV/0!</v>
      </c>
    </row>
    <row r="43" spans="2:25" ht="15" hidden="1" thickBot="1" x14ac:dyDescent="0.35">
      <c r="B43" s="112" t="s">
        <v>193</v>
      </c>
      <c r="C43" s="12" t="s">
        <v>194</v>
      </c>
      <c r="D43" s="13" t="s">
        <v>38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f t="shared" ref="Q43:Q57" si="41">SUM(E43:P43)</f>
        <v>0</v>
      </c>
      <c r="R43" s="50">
        <f t="shared" si="35"/>
        <v>0</v>
      </c>
      <c r="S43" s="16"/>
      <c r="T43" s="6">
        <v>0</v>
      </c>
      <c r="V43" s="47">
        <f t="shared" si="29"/>
        <v>0</v>
      </c>
      <c r="W43" s="63" t="e">
        <f t="shared" si="30"/>
        <v>#DIV/0!</v>
      </c>
      <c r="X43" s="49">
        <f t="shared" si="31"/>
        <v>0</v>
      </c>
      <c r="Y43" s="48" t="e">
        <f t="shared" si="32"/>
        <v>#DIV/0!</v>
      </c>
    </row>
    <row r="44" spans="2:25" ht="15" hidden="1" thickBot="1" x14ac:dyDescent="0.35">
      <c r="B44" s="114" t="s">
        <v>195</v>
      </c>
      <c r="C44" s="12" t="s">
        <v>196</v>
      </c>
      <c r="D44" s="13" t="s">
        <v>368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f t="shared" si="41"/>
        <v>0</v>
      </c>
      <c r="R44" s="50">
        <f t="shared" si="35"/>
        <v>0</v>
      </c>
      <c r="S44" s="16"/>
      <c r="T44" s="6">
        <v>0</v>
      </c>
      <c r="V44" s="47">
        <f t="shared" si="29"/>
        <v>0</v>
      </c>
      <c r="W44" s="63" t="e">
        <f t="shared" si="30"/>
        <v>#DIV/0!</v>
      </c>
      <c r="X44" s="49">
        <f t="shared" si="31"/>
        <v>0</v>
      </c>
      <c r="Y44" s="48" t="e">
        <f t="shared" si="32"/>
        <v>#DIV/0!</v>
      </c>
    </row>
    <row r="45" spans="2:25" ht="15" hidden="1" thickBot="1" x14ac:dyDescent="0.35">
      <c r="B45" s="114" t="s">
        <v>197</v>
      </c>
      <c r="C45" s="12" t="s">
        <v>198</v>
      </c>
      <c r="D45" s="13"/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f t="shared" si="41"/>
        <v>0</v>
      </c>
      <c r="R45" s="50">
        <f t="shared" si="35"/>
        <v>0</v>
      </c>
      <c r="S45" s="16"/>
      <c r="T45" s="6">
        <v>0</v>
      </c>
      <c r="V45" s="47">
        <f t="shared" si="29"/>
        <v>0</v>
      </c>
      <c r="W45" s="63" t="e">
        <f t="shared" si="30"/>
        <v>#DIV/0!</v>
      </c>
      <c r="X45" s="49">
        <f t="shared" si="31"/>
        <v>0</v>
      </c>
      <c r="Y45" s="48" t="e">
        <f t="shared" si="32"/>
        <v>#DIV/0!</v>
      </c>
    </row>
    <row r="46" spans="2:25" s="42" customFormat="1" ht="15" hidden="1" thickBot="1" x14ac:dyDescent="0.35">
      <c r="B46" s="115" t="s">
        <v>199</v>
      </c>
      <c r="C46" s="14" t="s">
        <v>200</v>
      </c>
      <c r="D46" s="15"/>
      <c r="E46" s="16">
        <f t="shared" ref="E46:O46" si="42">SUM(E47:E49)</f>
        <v>0</v>
      </c>
      <c r="F46" s="16">
        <f t="shared" si="42"/>
        <v>0</v>
      </c>
      <c r="G46" s="16">
        <f t="shared" si="42"/>
        <v>0</v>
      </c>
      <c r="H46" s="16">
        <f t="shared" si="42"/>
        <v>0</v>
      </c>
      <c r="I46" s="16">
        <f t="shared" si="42"/>
        <v>0</v>
      </c>
      <c r="J46" s="16">
        <f t="shared" si="42"/>
        <v>0</v>
      </c>
      <c r="K46" s="16">
        <f t="shared" si="42"/>
        <v>0</v>
      </c>
      <c r="L46" s="16">
        <f t="shared" si="42"/>
        <v>0</v>
      </c>
      <c r="M46" s="16">
        <f t="shared" si="42"/>
        <v>0</v>
      </c>
      <c r="N46" s="16">
        <f t="shared" si="42"/>
        <v>0</v>
      </c>
      <c r="O46" s="16">
        <f t="shared" si="42"/>
        <v>0</v>
      </c>
      <c r="P46" s="16">
        <f t="shared" ref="P46" si="43">SUM(P47:P49)</f>
        <v>0</v>
      </c>
      <c r="Q46" s="6">
        <f t="shared" si="41"/>
        <v>0</v>
      </c>
      <c r="R46" s="50">
        <f t="shared" si="35"/>
        <v>0</v>
      </c>
      <c r="S46" s="16"/>
      <c r="T46" s="16">
        <f t="shared" ref="T46" si="44">SUM(T47:T49)</f>
        <v>0</v>
      </c>
      <c r="V46" s="47">
        <f t="shared" si="29"/>
        <v>0</v>
      </c>
      <c r="W46" s="63" t="e">
        <f t="shared" si="30"/>
        <v>#DIV/0!</v>
      </c>
      <c r="X46" s="49">
        <f t="shared" si="31"/>
        <v>0</v>
      </c>
      <c r="Y46" s="48" t="e">
        <f t="shared" si="32"/>
        <v>#DIV/0!</v>
      </c>
    </row>
    <row r="47" spans="2:25" ht="15" hidden="1" thickBot="1" x14ac:dyDescent="0.35">
      <c r="B47" s="114" t="s">
        <v>201</v>
      </c>
      <c r="C47" s="12" t="s">
        <v>202</v>
      </c>
      <c r="D47" s="13"/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f t="shared" si="41"/>
        <v>0</v>
      </c>
      <c r="R47" s="50">
        <f t="shared" si="35"/>
        <v>0</v>
      </c>
      <c r="S47" s="16"/>
      <c r="T47" s="6">
        <v>0</v>
      </c>
      <c r="V47" s="47">
        <f t="shared" si="29"/>
        <v>0</v>
      </c>
      <c r="W47" s="63" t="e">
        <f t="shared" si="30"/>
        <v>#DIV/0!</v>
      </c>
      <c r="X47" s="49">
        <f t="shared" si="31"/>
        <v>0</v>
      </c>
      <c r="Y47" s="48" t="e">
        <f t="shared" si="32"/>
        <v>#DIV/0!</v>
      </c>
    </row>
    <row r="48" spans="2:25" ht="15" hidden="1" thickBot="1" x14ac:dyDescent="0.35">
      <c r="B48" s="114" t="s">
        <v>203</v>
      </c>
      <c r="C48" s="12" t="s">
        <v>204</v>
      </c>
      <c r="D48" s="13"/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f t="shared" si="41"/>
        <v>0</v>
      </c>
      <c r="R48" s="50">
        <f t="shared" si="35"/>
        <v>0</v>
      </c>
      <c r="S48" s="16"/>
      <c r="T48" s="6">
        <v>0</v>
      </c>
      <c r="V48" s="47">
        <f t="shared" si="29"/>
        <v>0</v>
      </c>
      <c r="W48" s="63" t="e">
        <f t="shared" si="30"/>
        <v>#DIV/0!</v>
      </c>
      <c r="X48" s="49">
        <f t="shared" si="31"/>
        <v>0</v>
      </c>
      <c r="Y48" s="48" t="e">
        <f t="shared" si="32"/>
        <v>#DIV/0!</v>
      </c>
    </row>
    <row r="49" spans="2:25" ht="15" hidden="1" thickBot="1" x14ac:dyDescent="0.35">
      <c r="B49" s="114" t="s">
        <v>205</v>
      </c>
      <c r="C49" s="12" t="s">
        <v>206</v>
      </c>
      <c r="D49" s="13"/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f t="shared" si="41"/>
        <v>0</v>
      </c>
      <c r="R49" s="50">
        <f t="shared" si="35"/>
        <v>0</v>
      </c>
      <c r="S49" s="16"/>
      <c r="T49" s="6">
        <v>0</v>
      </c>
      <c r="V49" s="47">
        <f t="shared" si="29"/>
        <v>0</v>
      </c>
      <c r="W49" s="63" t="e">
        <f t="shared" si="30"/>
        <v>#DIV/0!</v>
      </c>
      <c r="X49" s="49">
        <f t="shared" si="31"/>
        <v>0</v>
      </c>
      <c r="Y49" s="48" t="e">
        <f t="shared" si="32"/>
        <v>#DIV/0!</v>
      </c>
    </row>
    <row r="50" spans="2:25" s="42" customFormat="1" ht="15" hidden="1" thickBot="1" x14ac:dyDescent="0.35">
      <c r="B50" s="115" t="s">
        <v>207</v>
      </c>
      <c r="C50" s="14" t="s">
        <v>208</v>
      </c>
      <c r="D50" s="15"/>
      <c r="E50" s="16">
        <f t="shared" ref="E50:O50" si="45">SUM(E51:E53)</f>
        <v>0</v>
      </c>
      <c r="F50" s="16">
        <f t="shared" si="45"/>
        <v>0</v>
      </c>
      <c r="G50" s="16">
        <f t="shared" si="45"/>
        <v>0</v>
      </c>
      <c r="H50" s="16">
        <f t="shared" si="45"/>
        <v>0</v>
      </c>
      <c r="I50" s="16">
        <f t="shared" si="45"/>
        <v>0</v>
      </c>
      <c r="J50" s="16">
        <f t="shared" si="45"/>
        <v>0</v>
      </c>
      <c r="K50" s="16">
        <f t="shared" si="45"/>
        <v>0</v>
      </c>
      <c r="L50" s="16">
        <f t="shared" si="45"/>
        <v>0</v>
      </c>
      <c r="M50" s="16">
        <f t="shared" si="45"/>
        <v>0</v>
      </c>
      <c r="N50" s="16">
        <f t="shared" si="45"/>
        <v>0</v>
      </c>
      <c r="O50" s="16">
        <f t="shared" si="45"/>
        <v>0</v>
      </c>
      <c r="P50" s="16">
        <f t="shared" ref="P50" si="46">SUM(P51:P53)</f>
        <v>0</v>
      </c>
      <c r="Q50" s="6">
        <f t="shared" si="41"/>
        <v>0</v>
      </c>
      <c r="R50" s="50">
        <f t="shared" si="35"/>
        <v>0</v>
      </c>
      <c r="S50" s="16"/>
      <c r="T50" s="16">
        <f t="shared" ref="T50" si="47">SUM(T51:T53)</f>
        <v>0</v>
      </c>
      <c r="V50" s="47">
        <f t="shared" si="29"/>
        <v>0</v>
      </c>
      <c r="W50" s="63" t="e">
        <f t="shared" si="30"/>
        <v>#DIV/0!</v>
      </c>
      <c r="X50" s="49">
        <f t="shared" si="31"/>
        <v>0</v>
      </c>
      <c r="Y50" s="48" t="e">
        <f t="shared" si="32"/>
        <v>#DIV/0!</v>
      </c>
    </row>
    <row r="51" spans="2:25" ht="15" hidden="1" thickBot="1" x14ac:dyDescent="0.35">
      <c r="B51" s="114" t="s">
        <v>209</v>
      </c>
      <c r="C51" s="12" t="s">
        <v>210</v>
      </c>
      <c r="D51" s="13"/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f t="shared" si="41"/>
        <v>0</v>
      </c>
      <c r="R51" s="50">
        <f t="shared" si="35"/>
        <v>0</v>
      </c>
      <c r="S51" s="16"/>
      <c r="T51" s="6">
        <v>0</v>
      </c>
      <c r="V51" s="47">
        <f t="shared" si="29"/>
        <v>0</v>
      </c>
      <c r="W51" s="63" t="e">
        <f t="shared" si="30"/>
        <v>#DIV/0!</v>
      </c>
      <c r="X51" s="49">
        <f t="shared" si="31"/>
        <v>0</v>
      </c>
      <c r="Y51" s="48" t="e">
        <f t="shared" si="32"/>
        <v>#DIV/0!</v>
      </c>
    </row>
    <row r="52" spans="2:25" ht="15" hidden="1" thickBot="1" x14ac:dyDescent="0.35">
      <c r="B52" s="114" t="s">
        <v>211</v>
      </c>
      <c r="C52" s="12" t="s">
        <v>212</v>
      </c>
      <c r="D52" s="13"/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f t="shared" si="41"/>
        <v>0</v>
      </c>
      <c r="R52" s="50">
        <f t="shared" si="35"/>
        <v>0</v>
      </c>
      <c r="S52" s="16"/>
      <c r="T52" s="6">
        <v>0</v>
      </c>
      <c r="V52" s="47">
        <f t="shared" si="29"/>
        <v>0</v>
      </c>
      <c r="W52" s="63" t="e">
        <f t="shared" si="30"/>
        <v>#DIV/0!</v>
      </c>
      <c r="X52" s="49">
        <f t="shared" si="31"/>
        <v>0</v>
      </c>
      <c r="Y52" s="48" t="e">
        <f t="shared" si="32"/>
        <v>#DIV/0!</v>
      </c>
    </row>
    <row r="53" spans="2:25" ht="15" hidden="1" thickBot="1" x14ac:dyDescent="0.35">
      <c r="B53" s="114" t="s">
        <v>213</v>
      </c>
      <c r="C53" s="12" t="s">
        <v>214</v>
      </c>
      <c r="D53" s="13"/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f t="shared" si="41"/>
        <v>0</v>
      </c>
      <c r="R53" s="50">
        <f t="shared" si="35"/>
        <v>0</v>
      </c>
      <c r="S53" s="16"/>
      <c r="T53" s="6">
        <v>0</v>
      </c>
      <c r="V53" s="47">
        <f t="shared" si="29"/>
        <v>0</v>
      </c>
      <c r="W53" s="63" t="e">
        <f t="shared" si="30"/>
        <v>#DIV/0!</v>
      </c>
      <c r="X53" s="49">
        <f t="shared" si="31"/>
        <v>0</v>
      </c>
      <c r="Y53" s="48" t="e">
        <f t="shared" si="32"/>
        <v>#DIV/0!</v>
      </c>
    </row>
    <row r="54" spans="2:25" s="42" customFormat="1" ht="15" hidden="1" thickBot="1" x14ac:dyDescent="0.35">
      <c r="B54" s="115" t="s">
        <v>215</v>
      </c>
      <c r="C54" s="14" t="s">
        <v>216</v>
      </c>
      <c r="D54" s="15"/>
      <c r="E54" s="16">
        <f t="shared" ref="E54:O54" si="48">SUM(E55:E57)</f>
        <v>0</v>
      </c>
      <c r="F54" s="16">
        <f t="shared" si="48"/>
        <v>0</v>
      </c>
      <c r="G54" s="16">
        <f t="shared" si="48"/>
        <v>0</v>
      </c>
      <c r="H54" s="16">
        <f t="shared" si="48"/>
        <v>0</v>
      </c>
      <c r="I54" s="16">
        <f t="shared" si="48"/>
        <v>0</v>
      </c>
      <c r="J54" s="16">
        <f t="shared" si="48"/>
        <v>0</v>
      </c>
      <c r="K54" s="16">
        <f t="shared" si="48"/>
        <v>0</v>
      </c>
      <c r="L54" s="16">
        <f t="shared" si="48"/>
        <v>0</v>
      </c>
      <c r="M54" s="16">
        <f t="shared" si="48"/>
        <v>0</v>
      </c>
      <c r="N54" s="16">
        <f t="shared" si="48"/>
        <v>0</v>
      </c>
      <c r="O54" s="16">
        <f t="shared" si="48"/>
        <v>0</v>
      </c>
      <c r="P54" s="16">
        <f t="shared" ref="P54" si="49">SUM(P55:P57)</f>
        <v>0</v>
      </c>
      <c r="Q54" s="6">
        <f t="shared" si="41"/>
        <v>0</v>
      </c>
      <c r="R54" s="50">
        <f t="shared" si="35"/>
        <v>0</v>
      </c>
      <c r="S54" s="16"/>
      <c r="T54" s="16">
        <f t="shared" ref="T54" si="50">SUM(T55:T57)</f>
        <v>0</v>
      </c>
      <c r="V54" s="47">
        <f t="shared" si="29"/>
        <v>0</v>
      </c>
      <c r="W54" s="63" t="e">
        <f t="shared" si="30"/>
        <v>#DIV/0!</v>
      </c>
      <c r="X54" s="49">
        <f t="shared" si="31"/>
        <v>0</v>
      </c>
      <c r="Y54" s="48" t="e">
        <f t="shared" si="32"/>
        <v>#DIV/0!</v>
      </c>
    </row>
    <row r="55" spans="2:25" ht="15" hidden="1" thickBot="1" x14ac:dyDescent="0.35">
      <c r="B55" s="114" t="s">
        <v>217</v>
      </c>
      <c r="C55" s="12" t="s">
        <v>218</v>
      </c>
      <c r="D55" s="13"/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f t="shared" si="41"/>
        <v>0</v>
      </c>
      <c r="R55" s="50">
        <f t="shared" si="35"/>
        <v>0</v>
      </c>
      <c r="S55" s="16"/>
      <c r="T55" s="6">
        <v>0</v>
      </c>
      <c r="V55" s="47">
        <f t="shared" si="29"/>
        <v>0</v>
      </c>
      <c r="W55" s="63" t="e">
        <f t="shared" si="30"/>
        <v>#DIV/0!</v>
      </c>
      <c r="X55" s="49">
        <f t="shared" si="31"/>
        <v>0</v>
      </c>
      <c r="Y55" s="48" t="e">
        <f t="shared" si="32"/>
        <v>#DIV/0!</v>
      </c>
    </row>
    <row r="56" spans="2:25" ht="15" hidden="1" thickBot="1" x14ac:dyDescent="0.35">
      <c r="B56" s="114" t="s">
        <v>219</v>
      </c>
      <c r="C56" s="12" t="s">
        <v>220</v>
      </c>
      <c r="D56" s="13"/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f t="shared" si="41"/>
        <v>0</v>
      </c>
      <c r="R56" s="50">
        <f t="shared" si="35"/>
        <v>0</v>
      </c>
      <c r="S56" s="16"/>
      <c r="T56" s="6">
        <v>0</v>
      </c>
      <c r="V56" s="47">
        <f t="shared" si="29"/>
        <v>0</v>
      </c>
      <c r="W56" s="63" t="e">
        <f t="shared" si="30"/>
        <v>#DIV/0!</v>
      </c>
      <c r="X56" s="49">
        <f t="shared" si="31"/>
        <v>0</v>
      </c>
      <c r="Y56" s="48" t="e">
        <f t="shared" si="32"/>
        <v>#DIV/0!</v>
      </c>
    </row>
    <row r="57" spans="2:25" ht="15" hidden="1" thickBot="1" x14ac:dyDescent="0.35">
      <c r="B57" s="116" t="s">
        <v>221</v>
      </c>
      <c r="C57" s="12" t="s">
        <v>222</v>
      </c>
      <c r="D57" s="13"/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f t="shared" si="41"/>
        <v>0</v>
      </c>
      <c r="R57" s="50">
        <f t="shared" si="35"/>
        <v>0</v>
      </c>
      <c r="S57" s="16"/>
      <c r="T57" s="6">
        <v>0</v>
      </c>
      <c r="V57" s="64">
        <f t="shared" si="29"/>
        <v>0</v>
      </c>
      <c r="W57" s="65" t="e">
        <f t="shared" si="30"/>
        <v>#DIV/0!</v>
      </c>
      <c r="X57" s="55">
        <f t="shared" si="31"/>
        <v>0</v>
      </c>
      <c r="Y57" s="54" t="e">
        <f t="shared" si="32"/>
        <v>#DIV/0!</v>
      </c>
    </row>
    <row r="58" spans="2:25" s="42" customFormat="1" ht="15" thickBot="1" x14ac:dyDescent="0.35">
      <c r="B58" s="110" t="s">
        <v>223</v>
      </c>
      <c r="C58" s="14" t="s">
        <v>38</v>
      </c>
      <c r="D58" s="15" t="s">
        <v>38</v>
      </c>
      <c r="E58" s="16">
        <f t="shared" ref="E58:O58" si="51">E59+E60+E63</f>
        <v>66491.839999999997</v>
      </c>
      <c r="F58" s="16">
        <f t="shared" si="51"/>
        <v>22399.56</v>
      </c>
      <c r="G58" s="16">
        <f t="shared" si="51"/>
        <v>64203.19</v>
      </c>
      <c r="H58" s="16">
        <f t="shared" si="51"/>
        <v>23986.21</v>
      </c>
      <c r="I58" s="16">
        <f t="shared" si="51"/>
        <v>78451.38</v>
      </c>
      <c r="J58" s="16">
        <f t="shared" si="51"/>
        <v>23307.29</v>
      </c>
      <c r="K58" s="16">
        <f t="shared" si="51"/>
        <v>0</v>
      </c>
      <c r="L58" s="16">
        <f t="shared" si="51"/>
        <v>0</v>
      </c>
      <c r="M58" s="16">
        <f t="shared" si="51"/>
        <v>0</v>
      </c>
      <c r="N58" s="16">
        <f t="shared" si="51"/>
        <v>0</v>
      </c>
      <c r="O58" s="16">
        <f t="shared" si="51"/>
        <v>0</v>
      </c>
      <c r="P58" s="16">
        <f t="shared" ref="P58:Q58" si="52">P59+P60+P63</f>
        <v>0</v>
      </c>
      <c r="Q58" s="16">
        <f t="shared" si="52"/>
        <v>278839.46999999997</v>
      </c>
      <c r="R58" s="50">
        <f t="shared" si="35"/>
        <v>0.11100354200061707</v>
      </c>
      <c r="S58" s="16"/>
      <c r="T58" s="16">
        <f t="shared" ref="T58" si="53">T59+T60+T63</f>
        <v>0</v>
      </c>
      <c r="V58" s="66">
        <f t="shared" si="29"/>
        <v>278839.46999999997</v>
      </c>
      <c r="W58" s="39" t="e">
        <f t="shared" si="30"/>
        <v>#DIV/0!</v>
      </c>
      <c r="X58" s="67">
        <f t="shared" si="31"/>
        <v>-278839.46999999997</v>
      </c>
      <c r="Y58" s="68" t="e">
        <f t="shared" si="32"/>
        <v>#DIV/0!</v>
      </c>
    </row>
    <row r="59" spans="2:25" ht="15" thickBot="1" x14ac:dyDescent="0.35">
      <c r="B59" s="112" t="s">
        <v>224</v>
      </c>
      <c r="C59" s="12" t="s">
        <v>39</v>
      </c>
      <c r="D59" s="13" t="s">
        <v>39</v>
      </c>
      <c r="E59" s="6">
        <v>66491.839999999997</v>
      </c>
      <c r="F59" s="6">
        <v>22399.56</v>
      </c>
      <c r="G59" s="6">
        <v>64203.19</v>
      </c>
      <c r="H59" s="6">
        <v>23986.21</v>
      </c>
      <c r="I59" s="6">
        <v>78451.38</v>
      </c>
      <c r="J59" s="6">
        <v>23307.29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f t="shared" ref="Q59:Q64" si="54">SUM(E59:P59)</f>
        <v>278839.46999999997</v>
      </c>
      <c r="R59" s="50">
        <f t="shared" si="35"/>
        <v>0.11100354200061707</v>
      </c>
      <c r="S59" s="16"/>
      <c r="T59" s="6">
        <v>0</v>
      </c>
      <c r="V59" s="58">
        <f t="shared" si="29"/>
        <v>278839.46999999997</v>
      </c>
      <c r="W59" s="59" t="e">
        <f t="shared" si="30"/>
        <v>#DIV/0!</v>
      </c>
      <c r="X59" s="60">
        <f t="shared" si="31"/>
        <v>-278839.46999999997</v>
      </c>
      <c r="Y59" s="61" t="e">
        <f t="shared" si="32"/>
        <v>#DIV/0!</v>
      </c>
    </row>
    <row r="60" spans="2:25" ht="15" hidden="1" thickBot="1" x14ac:dyDescent="0.35">
      <c r="B60" s="114" t="s">
        <v>225</v>
      </c>
      <c r="C60" s="12" t="s">
        <v>226</v>
      </c>
      <c r="D60" s="13"/>
      <c r="E60" s="6">
        <f t="shared" ref="E60:O60" si="55">SUM(E61:E62)</f>
        <v>0</v>
      </c>
      <c r="F60" s="6">
        <f t="shared" si="55"/>
        <v>0</v>
      </c>
      <c r="G60" s="6">
        <f t="shared" si="55"/>
        <v>0</v>
      </c>
      <c r="H60" s="6">
        <f t="shared" si="55"/>
        <v>0</v>
      </c>
      <c r="I60" s="6">
        <f t="shared" si="55"/>
        <v>0</v>
      </c>
      <c r="J60" s="6">
        <f t="shared" si="55"/>
        <v>0</v>
      </c>
      <c r="K60" s="6">
        <f t="shared" si="55"/>
        <v>0</v>
      </c>
      <c r="L60" s="6">
        <f t="shared" si="55"/>
        <v>0</v>
      </c>
      <c r="M60" s="6">
        <f t="shared" si="55"/>
        <v>0</v>
      </c>
      <c r="N60" s="6">
        <f t="shared" si="55"/>
        <v>0</v>
      </c>
      <c r="O60" s="6">
        <f t="shared" si="55"/>
        <v>0</v>
      </c>
      <c r="P60" s="6">
        <f t="shared" ref="P60" si="56">SUM(P61:P62)</f>
        <v>0</v>
      </c>
      <c r="Q60" s="6">
        <f t="shared" si="54"/>
        <v>0</v>
      </c>
      <c r="R60" s="50">
        <f t="shared" si="35"/>
        <v>0</v>
      </c>
      <c r="S60" s="16"/>
      <c r="T60" s="6">
        <f t="shared" ref="T60" si="57">SUM(T61:T62)</f>
        <v>0</v>
      </c>
      <c r="V60" s="69">
        <f t="shared" si="29"/>
        <v>0</v>
      </c>
      <c r="W60" s="62" t="e">
        <f t="shared" si="30"/>
        <v>#DIV/0!</v>
      </c>
      <c r="X60" s="45">
        <f t="shared" si="31"/>
        <v>0</v>
      </c>
      <c r="Y60" s="70" t="e">
        <f t="shared" si="32"/>
        <v>#DIV/0!</v>
      </c>
    </row>
    <row r="61" spans="2:25" ht="15" hidden="1" thickBot="1" x14ac:dyDescent="0.35">
      <c r="B61" s="114" t="s">
        <v>227</v>
      </c>
      <c r="C61" s="12" t="s">
        <v>228</v>
      </c>
      <c r="D61" s="13"/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f t="shared" si="54"/>
        <v>0</v>
      </c>
      <c r="R61" s="50">
        <f t="shared" si="35"/>
        <v>0</v>
      </c>
      <c r="S61" s="16"/>
      <c r="T61" s="6">
        <v>0</v>
      </c>
      <c r="V61" s="71">
        <f t="shared" si="29"/>
        <v>0</v>
      </c>
      <c r="W61" s="63" t="e">
        <f t="shared" si="30"/>
        <v>#DIV/0!</v>
      </c>
      <c r="X61" s="49">
        <f t="shared" si="31"/>
        <v>0</v>
      </c>
      <c r="Y61" s="72" t="e">
        <f t="shared" si="32"/>
        <v>#DIV/0!</v>
      </c>
    </row>
    <row r="62" spans="2:25" ht="15" hidden="1" thickBot="1" x14ac:dyDescent="0.35">
      <c r="B62" s="114" t="s">
        <v>229</v>
      </c>
      <c r="C62" s="12" t="s">
        <v>230</v>
      </c>
      <c r="D62" s="13"/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f t="shared" si="54"/>
        <v>0</v>
      </c>
      <c r="R62" s="50">
        <f t="shared" si="35"/>
        <v>0</v>
      </c>
      <c r="S62" s="16"/>
      <c r="T62" s="6">
        <v>0</v>
      </c>
      <c r="V62" s="71">
        <f t="shared" si="29"/>
        <v>0</v>
      </c>
      <c r="W62" s="63" t="e">
        <f t="shared" si="30"/>
        <v>#DIV/0!</v>
      </c>
      <c r="X62" s="49">
        <f t="shared" si="31"/>
        <v>0</v>
      </c>
      <c r="Y62" s="72" t="e">
        <f t="shared" si="32"/>
        <v>#DIV/0!</v>
      </c>
    </row>
    <row r="63" spans="2:25" ht="15" hidden="1" thickBot="1" x14ac:dyDescent="0.35">
      <c r="B63" s="114" t="s">
        <v>231</v>
      </c>
      <c r="C63" s="12" t="s">
        <v>232</v>
      </c>
      <c r="D63" s="13"/>
      <c r="E63" s="6">
        <f t="shared" ref="E63:P63" si="58">E64</f>
        <v>0</v>
      </c>
      <c r="F63" s="6">
        <f t="shared" si="58"/>
        <v>0</v>
      </c>
      <c r="G63" s="6">
        <f t="shared" si="58"/>
        <v>0</v>
      </c>
      <c r="H63" s="6">
        <f t="shared" si="58"/>
        <v>0</v>
      </c>
      <c r="I63" s="6">
        <f t="shared" si="58"/>
        <v>0</v>
      </c>
      <c r="J63" s="6">
        <f t="shared" si="58"/>
        <v>0</v>
      </c>
      <c r="K63" s="6">
        <f t="shared" si="58"/>
        <v>0</v>
      </c>
      <c r="L63" s="6">
        <f t="shared" si="58"/>
        <v>0</v>
      </c>
      <c r="M63" s="6">
        <f t="shared" si="58"/>
        <v>0</v>
      </c>
      <c r="N63" s="6">
        <f t="shared" si="58"/>
        <v>0</v>
      </c>
      <c r="O63" s="6">
        <f t="shared" si="58"/>
        <v>0</v>
      </c>
      <c r="P63" s="6">
        <f t="shared" si="58"/>
        <v>0</v>
      </c>
      <c r="Q63" s="6">
        <f t="shared" si="54"/>
        <v>0</v>
      </c>
      <c r="R63" s="50">
        <f t="shared" si="35"/>
        <v>0</v>
      </c>
      <c r="S63" s="16"/>
      <c r="T63" s="6">
        <f t="shared" ref="T63" si="59">T64</f>
        <v>0</v>
      </c>
      <c r="V63" s="71">
        <f t="shared" si="29"/>
        <v>0</v>
      </c>
      <c r="W63" s="63" t="e">
        <f t="shared" si="30"/>
        <v>#DIV/0!</v>
      </c>
      <c r="X63" s="49">
        <f t="shared" si="31"/>
        <v>0</v>
      </c>
      <c r="Y63" s="72" t="e">
        <f t="shared" si="32"/>
        <v>#DIV/0!</v>
      </c>
    </row>
    <row r="64" spans="2:25" ht="15" hidden="1" thickBot="1" x14ac:dyDescent="0.35">
      <c r="B64" s="116" t="s">
        <v>233</v>
      </c>
      <c r="C64" s="12" t="s">
        <v>234</v>
      </c>
      <c r="D64" s="13"/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f t="shared" si="54"/>
        <v>0</v>
      </c>
      <c r="R64" s="50">
        <f t="shared" si="35"/>
        <v>0</v>
      </c>
      <c r="S64" s="16"/>
      <c r="T64" s="6">
        <v>0</v>
      </c>
      <c r="V64" s="73">
        <f t="shared" si="29"/>
        <v>0</v>
      </c>
      <c r="W64" s="63" t="e">
        <f t="shared" si="30"/>
        <v>#DIV/0!</v>
      </c>
      <c r="X64" s="55">
        <f t="shared" si="31"/>
        <v>0</v>
      </c>
      <c r="Y64" s="74" t="e">
        <f t="shared" si="32"/>
        <v>#DIV/0!</v>
      </c>
    </row>
    <row r="65" spans="2:25" s="42" customFormat="1" ht="15" thickBot="1" x14ac:dyDescent="0.35">
      <c r="B65" s="110" t="s">
        <v>235</v>
      </c>
      <c r="C65" s="14" t="s">
        <v>40</v>
      </c>
      <c r="D65" s="15" t="s">
        <v>41</v>
      </c>
      <c r="E65" s="16">
        <f t="shared" ref="E65:O65" si="60">SUM(E66:E73)</f>
        <v>33350.29</v>
      </c>
      <c r="F65" s="16">
        <f t="shared" si="60"/>
        <v>30346.36</v>
      </c>
      <c r="G65" s="16">
        <f t="shared" si="60"/>
        <v>39714.959999999999</v>
      </c>
      <c r="H65" s="16">
        <f t="shared" si="60"/>
        <v>20258.55</v>
      </c>
      <c r="I65" s="16">
        <f t="shared" si="60"/>
        <v>34018.19</v>
      </c>
      <c r="J65" s="16">
        <f t="shared" si="60"/>
        <v>23204.73</v>
      </c>
      <c r="K65" s="16">
        <f t="shared" si="60"/>
        <v>0</v>
      </c>
      <c r="L65" s="16">
        <f t="shared" si="60"/>
        <v>0</v>
      </c>
      <c r="M65" s="16">
        <f t="shared" si="60"/>
        <v>0</v>
      </c>
      <c r="N65" s="16">
        <f t="shared" si="60"/>
        <v>0</v>
      </c>
      <c r="O65" s="16">
        <f t="shared" si="60"/>
        <v>0</v>
      </c>
      <c r="P65" s="16">
        <f t="shared" ref="P65:Q65" si="61">SUM(P66:P73)</f>
        <v>0</v>
      </c>
      <c r="Q65" s="16">
        <f t="shared" si="61"/>
        <v>180893.08000000002</v>
      </c>
      <c r="R65" s="50">
        <f t="shared" si="35"/>
        <v>7.2011945092999172E-2</v>
      </c>
      <c r="S65" s="16"/>
      <c r="T65" s="16">
        <f t="shared" ref="T65" si="62">SUM(T66:T73)</f>
        <v>0</v>
      </c>
      <c r="V65" s="66">
        <f t="shared" si="29"/>
        <v>180893.08000000002</v>
      </c>
      <c r="W65" s="75" t="e">
        <f t="shared" si="30"/>
        <v>#DIV/0!</v>
      </c>
      <c r="X65" s="67">
        <f t="shared" si="31"/>
        <v>-180893.08000000002</v>
      </c>
      <c r="Y65" s="68" t="e">
        <f t="shared" si="32"/>
        <v>#DIV/0!</v>
      </c>
    </row>
    <row r="66" spans="2:25" x14ac:dyDescent="0.3">
      <c r="B66" s="112" t="s">
        <v>236</v>
      </c>
      <c r="C66" s="12" t="s">
        <v>42</v>
      </c>
      <c r="D66" s="13" t="s">
        <v>43</v>
      </c>
      <c r="E66" s="6">
        <v>3123.88</v>
      </c>
      <c r="F66" s="6">
        <v>3123.88</v>
      </c>
      <c r="G66" s="6">
        <v>4373.4399999999996</v>
      </c>
      <c r="H66" s="6">
        <v>4373.4399999999996</v>
      </c>
      <c r="I66" s="6">
        <v>4373.4399999999996</v>
      </c>
      <c r="J66" s="6">
        <v>4373.4399999999996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f t="shared" ref="Q66:Q73" si="63">SUM(E66:P66)</f>
        <v>23741.519999999997</v>
      </c>
      <c r="R66" s="50">
        <f t="shared" si="35"/>
        <v>9.4512904234055894E-3</v>
      </c>
      <c r="S66" s="16"/>
      <c r="T66" s="6">
        <v>0</v>
      </c>
      <c r="V66" s="43">
        <f t="shared" si="29"/>
        <v>23741.519999999997</v>
      </c>
      <c r="W66" s="62" t="e">
        <f t="shared" si="30"/>
        <v>#DIV/0!</v>
      </c>
      <c r="X66" s="45">
        <f t="shared" si="31"/>
        <v>-23741.519999999997</v>
      </c>
      <c r="Y66" s="44" t="e">
        <f t="shared" si="32"/>
        <v>#DIV/0!</v>
      </c>
    </row>
    <row r="67" spans="2:25" x14ac:dyDescent="0.3">
      <c r="B67" s="114" t="s">
        <v>237</v>
      </c>
      <c r="C67" s="12" t="s">
        <v>238</v>
      </c>
      <c r="D67" s="13" t="s">
        <v>369</v>
      </c>
      <c r="E67" s="6">
        <v>0</v>
      </c>
      <c r="F67" s="6">
        <v>0</v>
      </c>
      <c r="G67" s="6">
        <v>1800</v>
      </c>
      <c r="H67" s="6">
        <v>2249.19</v>
      </c>
      <c r="I67" s="6">
        <v>3248.83</v>
      </c>
      <c r="J67" s="6">
        <v>5195.37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f t="shared" si="63"/>
        <v>12493.39</v>
      </c>
      <c r="R67" s="50">
        <f t="shared" si="35"/>
        <v>4.9735087417684789E-3</v>
      </c>
      <c r="S67" s="16"/>
      <c r="T67" s="6">
        <v>0</v>
      </c>
      <c r="V67" s="47">
        <f t="shared" si="29"/>
        <v>12493.39</v>
      </c>
      <c r="W67" s="63" t="e">
        <f t="shared" si="30"/>
        <v>#DIV/0!</v>
      </c>
      <c r="X67" s="49">
        <f t="shared" si="31"/>
        <v>-12493.39</v>
      </c>
      <c r="Y67" s="48" t="e">
        <f t="shared" si="32"/>
        <v>#DIV/0!</v>
      </c>
    </row>
    <row r="68" spans="2:25" hidden="1" x14ac:dyDescent="0.3">
      <c r="B68" s="114" t="s">
        <v>239</v>
      </c>
      <c r="C68" s="12" t="s">
        <v>44</v>
      </c>
      <c r="D68" s="81" t="s">
        <v>369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f t="shared" si="63"/>
        <v>0</v>
      </c>
      <c r="R68" s="50">
        <f t="shared" si="35"/>
        <v>0</v>
      </c>
      <c r="S68" s="16"/>
      <c r="T68" s="6">
        <v>0</v>
      </c>
      <c r="V68" s="47">
        <f t="shared" si="29"/>
        <v>0</v>
      </c>
      <c r="W68" s="63" t="e">
        <f t="shared" si="30"/>
        <v>#DIV/0!</v>
      </c>
      <c r="X68" s="49">
        <f t="shared" si="31"/>
        <v>0</v>
      </c>
      <c r="Y68" s="48" t="e">
        <f t="shared" si="32"/>
        <v>#DIV/0!</v>
      </c>
    </row>
    <row r="69" spans="2:25" x14ac:dyDescent="0.3">
      <c r="B69" s="114" t="s">
        <v>240</v>
      </c>
      <c r="C69" s="12" t="s">
        <v>45</v>
      </c>
      <c r="D69" s="13" t="s">
        <v>46</v>
      </c>
      <c r="E69" s="6">
        <v>16590.490000000002</v>
      </c>
      <c r="F69" s="6">
        <v>6768.6</v>
      </c>
      <c r="G69" s="6">
        <v>19905.599999999999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f t="shared" si="63"/>
        <v>43264.69</v>
      </c>
      <c r="R69" s="50">
        <f t="shared" si="35"/>
        <v>1.7223292791220261E-2</v>
      </c>
      <c r="S69" s="16"/>
      <c r="T69" s="6">
        <v>0</v>
      </c>
      <c r="V69" s="47">
        <f t="shared" si="29"/>
        <v>43264.69</v>
      </c>
      <c r="W69" s="63" t="e">
        <f t="shared" si="30"/>
        <v>#DIV/0!</v>
      </c>
      <c r="X69" s="49">
        <f t="shared" si="31"/>
        <v>-43264.69</v>
      </c>
      <c r="Y69" s="48" t="e">
        <f t="shared" si="32"/>
        <v>#DIV/0!</v>
      </c>
    </row>
    <row r="70" spans="2:25" hidden="1" x14ac:dyDescent="0.3">
      <c r="B70" s="114" t="s">
        <v>241</v>
      </c>
      <c r="C70" s="12" t="s">
        <v>242</v>
      </c>
      <c r="D70" s="13"/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f t="shared" si="63"/>
        <v>0</v>
      </c>
      <c r="R70" s="50">
        <f t="shared" si="35"/>
        <v>0</v>
      </c>
      <c r="S70" s="16"/>
      <c r="T70" s="6">
        <v>0</v>
      </c>
      <c r="V70" s="47">
        <f t="shared" si="29"/>
        <v>0</v>
      </c>
      <c r="W70" s="63" t="e">
        <f t="shared" si="30"/>
        <v>#DIV/0!</v>
      </c>
      <c r="X70" s="49">
        <f t="shared" si="31"/>
        <v>0</v>
      </c>
      <c r="Y70" s="48" t="e">
        <f t="shared" si="32"/>
        <v>#DIV/0!</v>
      </c>
    </row>
    <row r="71" spans="2:25" hidden="1" x14ac:dyDescent="0.3">
      <c r="B71" s="114" t="s">
        <v>243</v>
      </c>
      <c r="C71" s="12" t="s">
        <v>244</v>
      </c>
      <c r="D71" s="13"/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f t="shared" si="63"/>
        <v>0</v>
      </c>
      <c r="R71" s="50">
        <f t="shared" si="35"/>
        <v>0</v>
      </c>
      <c r="S71" s="16"/>
      <c r="T71" s="6">
        <v>0</v>
      </c>
      <c r="V71" s="47">
        <f t="shared" si="29"/>
        <v>0</v>
      </c>
      <c r="W71" s="63" t="e">
        <f t="shared" si="30"/>
        <v>#DIV/0!</v>
      </c>
      <c r="X71" s="49">
        <f t="shared" si="31"/>
        <v>0</v>
      </c>
      <c r="Y71" s="48" t="e">
        <f t="shared" si="32"/>
        <v>#DIV/0!</v>
      </c>
    </row>
    <row r="72" spans="2:25" x14ac:dyDescent="0.3">
      <c r="B72" s="116" t="s">
        <v>245</v>
      </c>
      <c r="C72" s="12" t="s">
        <v>47</v>
      </c>
      <c r="D72" s="13" t="s">
        <v>48</v>
      </c>
      <c r="E72" s="6">
        <v>0</v>
      </c>
      <c r="F72" s="6">
        <v>0</v>
      </c>
      <c r="G72" s="6">
        <v>0</v>
      </c>
      <c r="H72" s="6">
        <v>0</v>
      </c>
      <c r="I72" s="6">
        <v>12760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f t="shared" si="63"/>
        <v>12760</v>
      </c>
      <c r="R72" s="50">
        <f>Q72/Q$26</f>
        <v>5.0796438392594631E-3</v>
      </c>
      <c r="S72" s="16"/>
      <c r="T72" s="6">
        <v>0</v>
      </c>
      <c r="V72" s="47">
        <f t="shared" si="29"/>
        <v>12760</v>
      </c>
      <c r="W72" s="63" t="e">
        <f t="shared" si="30"/>
        <v>#DIV/0!</v>
      </c>
      <c r="X72" s="49">
        <f t="shared" si="31"/>
        <v>-12760</v>
      </c>
      <c r="Y72" s="48" t="e">
        <f t="shared" si="32"/>
        <v>#DIV/0!</v>
      </c>
    </row>
    <row r="73" spans="2:25" ht="15" thickBot="1" x14ac:dyDescent="0.35">
      <c r="B73" s="116" t="s">
        <v>245</v>
      </c>
      <c r="C73" s="12" t="s">
        <v>49</v>
      </c>
      <c r="D73" s="13" t="s">
        <v>370</v>
      </c>
      <c r="E73" s="6">
        <v>13635.92</v>
      </c>
      <c r="F73" s="6">
        <v>20453.88</v>
      </c>
      <c r="G73" s="6">
        <v>13635.92</v>
      </c>
      <c r="H73" s="6">
        <v>13635.92</v>
      </c>
      <c r="I73" s="6">
        <v>13635.92</v>
      </c>
      <c r="J73" s="6">
        <v>13635.92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f t="shared" si="63"/>
        <v>88633.48</v>
      </c>
      <c r="R73" s="50">
        <f t="shared" si="35"/>
        <v>3.5284209297345367E-2</v>
      </c>
      <c r="S73" s="16"/>
      <c r="T73" s="6">
        <v>0</v>
      </c>
      <c r="V73" s="64">
        <f t="shared" si="29"/>
        <v>88633.48</v>
      </c>
      <c r="W73" s="65" t="e">
        <f t="shared" si="30"/>
        <v>#DIV/0!</v>
      </c>
      <c r="X73" s="55">
        <f t="shared" si="31"/>
        <v>-88633.48</v>
      </c>
      <c r="Y73" s="124" t="e">
        <f t="shared" si="32"/>
        <v>#DIV/0!</v>
      </c>
    </row>
    <row r="74" spans="2:25" s="42" customFormat="1" ht="15" thickBot="1" x14ac:dyDescent="0.35">
      <c r="B74" s="110" t="s">
        <v>246</v>
      </c>
      <c r="C74" s="4" t="s">
        <v>50</v>
      </c>
      <c r="D74" s="5" t="s">
        <v>371</v>
      </c>
      <c r="E74" s="16">
        <f>SUM(E75:E116)</f>
        <v>72450.350000000006</v>
      </c>
      <c r="F74" s="16">
        <f t="shared" ref="F74:O74" si="64">SUM(F75:F116)</f>
        <v>123583.82999999999</v>
      </c>
      <c r="G74" s="16">
        <f t="shared" si="64"/>
        <v>75135.08</v>
      </c>
      <c r="H74" s="16">
        <f t="shared" si="64"/>
        <v>91363.209999999992</v>
      </c>
      <c r="I74" s="16">
        <f t="shared" si="64"/>
        <v>68248.25</v>
      </c>
      <c r="J74" s="16">
        <f t="shared" si="64"/>
        <v>52321.590000000004</v>
      </c>
      <c r="K74" s="16">
        <f t="shared" si="64"/>
        <v>0</v>
      </c>
      <c r="L74" s="16">
        <f t="shared" si="64"/>
        <v>0</v>
      </c>
      <c r="M74" s="16">
        <f t="shared" si="64"/>
        <v>0</v>
      </c>
      <c r="N74" s="16">
        <f t="shared" si="64"/>
        <v>0</v>
      </c>
      <c r="O74" s="16">
        <f t="shared" si="64"/>
        <v>0</v>
      </c>
      <c r="P74" s="16">
        <f>SUM(P75:P116)</f>
        <v>0</v>
      </c>
      <c r="Q74" s="16">
        <f>SUM(Q75:Q116)</f>
        <v>483102.31000000006</v>
      </c>
      <c r="R74" s="50">
        <f t="shared" si="35"/>
        <v>0.19231878312880218</v>
      </c>
      <c r="S74" s="16"/>
      <c r="T74" s="16">
        <f t="shared" ref="T74" si="65">SUM(T75:T116)</f>
        <v>0</v>
      </c>
      <c r="V74" s="66">
        <f t="shared" si="29"/>
        <v>483102.31000000006</v>
      </c>
      <c r="W74" s="39" t="e">
        <f t="shared" si="30"/>
        <v>#DIV/0!</v>
      </c>
      <c r="X74" s="67">
        <f t="shared" si="31"/>
        <v>-483102.31000000006</v>
      </c>
      <c r="Y74" s="125" t="e">
        <f t="shared" si="32"/>
        <v>#DIV/0!</v>
      </c>
    </row>
    <row r="75" spans="2:25" x14ac:dyDescent="0.3">
      <c r="B75" s="112" t="s">
        <v>247</v>
      </c>
      <c r="C75" s="8" t="s">
        <v>51</v>
      </c>
      <c r="D75" s="9" t="s">
        <v>52</v>
      </c>
      <c r="E75" s="6">
        <v>18154</v>
      </c>
      <c r="F75" s="6">
        <v>12522</v>
      </c>
      <c r="G75" s="6">
        <v>29689</v>
      </c>
      <c r="H75" s="6">
        <v>31158</v>
      </c>
      <c r="I75" s="6">
        <v>34462</v>
      </c>
      <c r="J75" s="6">
        <v>3016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f t="shared" ref="Q75:Q116" si="66">SUM(E75:P75)</f>
        <v>129001</v>
      </c>
      <c r="R75" s="50">
        <f t="shared" si="35"/>
        <v>5.1354164177767246E-2</v>
      </c>
      <c r="S75" s="16"/>
      <c r="T75" s="6">
        <v>0</v>
      </c>
      <c r="V75" s="43">
        <f t="shared" si="29"/>
        <v>129001</v>
      </c>
      <c r="W75" s="62" t="e">
        <f t="shared" si="30"/>
        <v>#DIV/0!</v>
      </c>
      <c r="X75" s="45">
        <f t="shared" si="31"/>
        <v>-129001</v>
      </c>
      <c r="Y75" s="44" t="e">
        <f t="shared" si="32"/>
        <v>#DIV/0!</v>
      </c>
    </row>
    <row r="76" spans="2:25" x14ac:dyDescent="0.3">
      <c r="B76" s="114" t="s">
        <v>248</v>
      </c>
      <c r="C76" s="8" t="s">
        <v>53</v>
      </c>
      <c r="D76" s="9" t="s">
        <v>54</v>
      </c>
      <c r="E76" s="6">
        <v>0</v>
      </c>
      <c r="F76" s="6">
        <v>33247</v>
      </c>
      <c r="G76" s="6">
        <v>0</v>
      </c>
      <c r="H76" s="6">
        <v>25183</v>
      </c>
      <c r="I76" s="6">
        <v>0</v>
      </c>
      <c r="J76" s="6">
        <v>22652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f t="shared" si="66"/>
        <v>81082</v>
      </c>
      <c r="R76" s="50">
        <f t="shared" si="35"/>
        <v>3.2278031487056096E-2</v>
      </c>
      <c r="S76" s="16"/>
      <c r="T76" s="6">
        <v>0</v>
      </c>
      <c r="V76" s="47">
        <f t="shared" si="29"/>
        <v>81082</v>
      </c>
      <c r="W76" s="63" t="e">
        <f t="shared" si="30"/>
        <v>#DIV/0!</v>
      </c>
      <c r="X76" s="49">
        <f t="shared" si="31"/>
        <v>-81082</v>
      </c>
      <c r="Y76" s="48" t="e">
        <f t="shared" si="32"/>
        <v>#DIV/0!</v>
      </c>
    </row>
    <row r="77" spans="2:25" x14ac:dyDescent="0.3">
      <c r="B77" s="114" t="s">
        <v>249</v>
      </c>
      <c r="C77" s="8" t="s">
        <v>55</v>
      </c>
      <c r="D77" s="9" t="s">
        <v>56</v>
      </c>
      <c r="E77" s="6">
        <v>3102</v>
      </c>
      <c r="F77" s="6">
        <v>3102</v>
      </c>
      <c r="G77" s="6">
        <v>3102</v>
      </c>
      <c r="H77" s="6">
        <v>3102</v>
      </c>
      <c r="I77" s="6">
        <v>6453.2</v>
      </c>
      <c r="J77" s="6">
        <f>3102-3351.2</f>
        <v>-249.19999999999982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f t="shared" si="66"/>
        <v>18612</v>
      </c>
      <c r="R77" s="50">
        <f>Q77/Q$26</f>
        <v>7.4092736000232863E-3</v>
      </c>
      <c r="S77" s="16"/>
      <c r="T77" s="6">
        <v>0</v>
      </c>
      <c r="V77" s="47">
        <f t="shared" si="29"/>
        <v>18612</v>
      </c>
      <c r="W77" s="63" t="e">
        <f t="shared" si="30"/>
        <v>#DIV/0!</v>
      </c>
      <c r="X77" s="49">
        <f t="shared" si="31"/>
        <v>-18612</v>
      </c>
      <c r="Y77" s="48" t="e">
        <f t="shared" si="32"/>
        <v>#DIV/0!</v>
      </c>
    </row>
    <row r="78" spans="2:25" x14ac:dyDescent="0.3">
      <c r="B78" s="114" t="s">
        <v>250</v>
      </c>
      <c r="C78" s="12" t="s">
        <v>57</v>
      </c>
      <c r="D78" s="13" t="s">
        <v>58</v>
      </c>
      <c r="E78" s="6">
        <v>5800</v>
      </c>
      <c r="F78" s="6">
        <v>5800</v>
      </c>
      <c r="G78" s="6">
        <v>5800</v>
      </c>
      <c r="H78" s="6">
        <v>8700</v>
      </c>
      <c r="I78" s="6">
        <v>5800</v>
      </c>
      <c r="J78" s="6">
        <v>5800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f t="shared" si="66"/>
        <v>37700</v>
      </c>
      <c r="R78" s="50">
        <f>Q78/Q$26</f>
        <v>1.500803861599387E-2</v>
      </c>
      <c r="S78" s="16"/>
      <c r="T78" s="6">
        <v>0</v>
      </c>
      <c r="V78" s="47">
        <f t="shared" si="29"/>
        <v>37700</v>
      </c>
      <c r="W78" s="63" t="e">
        <f t="shared" si="30"/>
        <v>#DIV/0!</v>
      </c>
      <c r="X78" s="49">
        <f t="shared" si="31"/>
        <v>-37700</v>
      </c>
      <c r="Y78" s="126" t="e">
        <f t="shared" si="32"/>
        <v>#DIV/0!</v>
      </c>
    </row>
    <row r="79" spans="2:25" x14ac:dyDescent="0.3">
      <c r="B79" s="114" t="s">
        <v>251</v>
      </c>
      <c r="C79" s="8" t="s">
        <v>59</v>
      </c>
      <c r="D79" s="9" t="s">
        <v>60</v>
      </c>
      <c r="E79" s="6">
        <v>0</v>
      </c>
      <c r="F79" s="6">
        <v>23465.759999999998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f t="shared" si="66"/>
        <v>23465.759999999998</v>
      </c>
      <c r="R79" s="50">
        <f t="shared" si="35"/>
        <v>9.34151279134335E-3</v>
      </c>
      <c r="S79" s="16"/>
      <c r="T79" s="6">
        <v>0</v>
      </c>
      <c r="V79" s="47">
        <f t="shared" si="29"/>
        <v>23465.759999999998</v>
      </c>
      <c r="W79" s="63" t="e">
        <f t="shared" si="30"/>
        <v>#DIV/0!</v>
      </c>
      <c r="X79" s="49">
        <f t="shared" si="31"/>
        <v>-23465.759999999998</v>
      </c>
      <c r="Y79" s="48" t="e">
        <f t="shared" si="32"/>
        <v>#DIV/0!</v>
      </c>
    </row>
    <row r="80" spans="2:25" hidden="1" x14ac:dyDescent="0.3">
      <c r="B80" s="114" t="s">
        <v>252</v>
      </c>
      <c r="C80" s="8" t="s">
        <v>61</v>
      </c>
      <c r="D80" s="9" t="s">
        <v>62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f t="shared" si="66"/>
        <v>0</v>
      </c>
      <c r="R80" s="50">
        <f t="shared" si="35"/>
        <v>0</v>
      </c>
      <c r="S80" s="16"/>
      <c r="T80" s="6">
        <v>0</v>
      </c>
      <c r="V80" s="47">
        <f t="shared" si="29"/>
        <v>0</v>
      </c>
      <c r="W80" s="63" t="e">
        <f t="shared" si="30"/>
        <v>#DIV/0!</v>
      </c>
      <c r="X80" s="49">
        <f t="shared" si="31"/>
        <v>0</v>
      </c>
      <c r="Y80" s="48" t="e">
        <f t="shared" si="32"/>
        <v>#DIV/0!</v>
      </c>
    </row>
    <row r="81" spans="2:25" hidden="1" x14ac:dyDescent="0.3">
      <c r="B81" s="114" t="s">
        <v>253</v>
      </c>
      <c r="C81" s="8" t="s">
        <v>254</v>
      </c>
      <c r="D81" s="9" t="s">
        <v>372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f t="shared" si="66"/>
        <v>0</v>
      </c>
      <c r="R81" s="50">
        <f t="shared" si="35"/>
        <v>0</v>
      </c>
      <c r="S81" s="16"/>
      <c r="T81" s="6">
        <v>0</v>
      </c>
      <c r="V81" s="47">
        <f t="shared" si="29"/>
        <v>0</v>
      </c>
      <c r="W81" s="63" t="e">
        <f t="shared" si="30"/>
        <v>#DIV/0!</v>
      </c>
      <c r="X81" s="49">
        <f t="shared" si="31"/>
        <v>0</v>
      </c>
      <c r="Y81" s="48" t="e">
        <f t="shared" si="32"/>
        <v>#DIV/0!</v>
      </c>
    </row>
    <row r="82" spans="2:25" x14ac:dyDescent="0.3">
      <c r="B82" s="114" t="s">
        <v>255</v>
      </c>
      <c r="C82" s="8" t="s">
        <v>63</v>
      </c>
      <c r="D82" s="81" t="s">
        <v>373</v>
      </c>
      <c r="E82" s="6">
        <v>3093</v>
      </c>
      <c r="F82" s="6">
        <v>3093</v>
      </c>
      <c r="G82" s="6">
        <v>2493</v>
      </c>
      <c r="H82" s="6">
        <v>3093</v>
      </c>
      <c r="I82" s="6">
        <v>3093</v>
      </c>
      <c r="J82" s="6">
        <v>3143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f t="shared" si="66"/>
        <v>18008</v>
      </c>
      <c r="R82" s="50">
        <f t="shared" si="35"/>
        <v>7.1688265091994054E-3</v>
      </c>
      <c r="S82" s="16"/>
      <c r="T82" s="6">
        <v>0</v>
      </c>
      <c r="V82" s="47">
        <f t="shared" si="29"/>
        <v>18008</v>
      </c>
      <c r="W82" s="63" t="e">
        <f t="shared" si="30"/>
        <v>#DIV/0!</v>
      </c>
      <c r="X82" s="127">
        <f t="shared" si="31"/>
        <v>-18008</v>
      </c>
      <c r="Y82" s="126" t="e">
        <f t="shared" si="32"/>
        <v>#DIV/0!</v>
      </c>
    </row>
    <row r="83" spans="2:25" x14ac:dyDescent="0.3">
      <c r="B83" s="114" t="s">
        <v>256</v>
      </c>
      <c r="C83" s="8" t="s">
        <v>64</v>
      </c>
      <c r="D83" s="9" t="s">
        <v>65</v>
      </c>
      <c r="E83" s="6">
        <v>2700.57</v>
      </c>
      <c r="F83" s="6">
        <v>3500</v>
      </c>
      <c r="G83" s="6">
        <v>0</v>
      </c>
      <c r="H83" s="6">
        <v>2750</v>
      </c>
      <c r="I83" s="6">
        <v>4000</v>
      </c>
      <c r="J83" s="6">
        <v>2700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f t="shared" si="66"/>
        <v>15650.57</v>
      </c>
      <c r="R83" s="50">
        <f t="shared" si="35"/>
        <v>6.2303543480720204E-3</v>
      </c>
      <c r="S83" s="16"/>
      <c r="T83" s="6">
        <v>0</v>
      </c>
      <c r="V83" s="47">
        <f t="shared" si="29"/>
        <v>15650.57</v>
      </c>
      <c r="W83" s="63" t="e">
        <f t="shared" si="30"/>
        <v>#DIV/0!</v>
      </c>
      <c r="X83" s="49">
        <f t="shared" si="31"/>
        <v>-15650.57</v>
      </c>
      <c r="Y83" s="48" t="e">
        <f t="shared" si="32"/>
        <v>#DIV/0!</v>
      </c>
    </row>
    <row r="84" spans="2:25" x14ac:dyDescent="0.3">
      <c r="B84" s="114" t="s">
        <v>257</v>
      </c>
      <c r="C84" s="8" t="s">
        <v>66</v>
      </c>
      <c r="D84" s="9" t="s">
        <v>67</v>
      </c>
      <c r="E84" s="6">
        <v>0</v>
      </c>
      <c r="F84" s="6">
        <v>904.8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f t="shared" si="66"/>
        <v>904.8</v>
      </c>
      <c r="R84" s="50">
        <f t="shared" si="35"/>
        <v>3.6019292678385285E-4</v>
      </c>
      <c r="S84" s="16"/>
      <c r="T84" s="6">
        <v>0</v>
      </c>
      <c r="V84" s="47">
        <f t="shared" si="29"/>
        <v>904.8</v>
      </c>
      <c r="W84" s="63">
        <v>1</v>
      </c>
      <c r="X84" s="49">
        <f t="shared" si="31"/>
        <v>-904.8</v>
      </c>
      <c r="Y84" s="126">
        <v>1</v>
      </c>
    </row>
    <row r="85" spans="2:25" x14ac:dyDescent="0.3">
      <c r="B85" s="114" t="s">
        <v>258</v>
      </c>
      <c r="C85" s="8" t="s">
        <v>68</v>
      </c>
      <c r="D85" s="9" t="s">
        <v>69</v>
      </c>
      <c r="E85" s="6">
        <v>915.15</v>
      </c>
      <c r="F85" s="6">
        <v>8983</v>
      </c>
      <c r="G85" s="6">
        <v>0</v>
      </c>
      <c r="H85" s="6">
        <v>2382.5</v>
      </c>
      <c r="I85" s="6">
        <v>527.5</v>
      </c>
      <c r="J85" s="6">
        <v>129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f t="shared" si="66"/>
        <v>12937.15</v>
      </c>
      <c r="R85" s="50">
        <f t="shared" si="35"/>
        <v>5.1501656971062355E-3</v>
      </c>
      <c r="S85" s="16"/>
      <c r="T85" s="6">
        <v>0</v>
      </c>
      <c r="V85" s="47">
        <f t="shared" si="29"/>
        <v>12937.15</v>
      </c>
      <c r="W85" s="63" t="e">
        <f t="shared" si="30"/>
        <v>#DIV/0!</v>
      </c>
      <c r="X85" s="49">
        <f t="shared" si="31"/>
        <v>-12937.15</v>
      </c>
      <c r="Y85" s="48" t="e">
        <f t="shared" si="32"/>
        <v>#DIV/0!</v>
      </c>
    </row>
    <row r="86" spans="2:25" x14ac:dyDescent="0.3">
      <c r="B86" s="114" t="s">
        <v>259</v>
      </c>
      <c r="C86" s="8" t="s">
        <v>70</v>
      </c>
      <c r="D86" s="9" t="s">
        <v>71</v>
      </c>
      <c r="E86" s="6">
        <v>329</v>
      </c>
      <c r="F86" s="6">
        <v>564</v>
      </c>
      <c r="G86" s="6">
        <v>0</v>
      </c>
      <c r="H86" s="6">
        <v>611</v>
      </c>
      <c r="I86" s="6">
        <v>564</v>
      </c>
      <c r="J86" s="6">
        <v>809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f t="shared" si="66"/>
        <v>2877</v>
      </c>
      <c r="R86" s="50">
        <f t="shared" si="35"/>
        <v>1.1453084110932192E-3</v>
      </c>
      <c r="S86" s="16"/>
      <c r="T86" s="6">
        <v>0</v>
      </c>
      <c r="V86" s="47">
        <f t="shared" si="29"/>
        <v>2877</v>
      </c>
      <c r="W86" s="63" t="e">
        <f t="shared" si="30"/>
        <v>#DIV/0!</v>
      </c>
      <c r="X86" s="49">
        <f t="shared" si="31"/>
        <v>-2877</v>
      </c>
      <c r="Y86" s="123" t="e">
        <f t="shared" si="32"/>
        <v>#DIV/0!</v>
      </c>
    </row>
    <row r="87" spans="2:25" x14ac:dyDescent="0.3">
      <c r="B87" s="114" t="s">
        <v>260</v>
      </c>
      <c r="C87" s="8" t="s">
        <v>72</v>
      </c>
      <c r="D87" s="9" t="s">
        <v>374</v>
      </c>
      <c r="E87" s="6">
        <v>20055.97</v>
      </c>
      <c r="F87" s="6">
        <v>15124.01</v>
      </c>
      <c r="G87" s="6">
        <v>16393.849999999999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f t="shared" si="66"/>
        <v>51573.83</v>
      </c>
      <c r="R87" s="50">
        <f t="shared" si="35"/>
        <v>2.0531088387657909E-2</v>
      </c>
      <c r="S87" s="16"/>
      <c r="T87" s="6">
        <v>0</v>
      </c>
      <c r="V87" s="47">
        <f t="shared" si="29"/>
        <v>51573.83</v>
      </c>
      <c r="W87" s="63" t="e">
        <f t="shared" si="30"/>
        <v>#DIV/0!</v>
      </c>
      <c r="X87" s="49">
        <f t="shared" si="31"/>
        <v>-51573.83</v>
      </c>
      <c r="Y87" s="48" t="e">
        <f t="shared" si="32"/>
        <v>#DIV/0!</v>
      </c>
    </row>
    <row r="88" spans="2:25" x14ac:dyDescent="0.3">
      <c r="B88" s="114" t="s">
        <v>261</v>
      </c>
      <c r="C88" s="8" t="s">
        <v>262</v>
      </c>
      <c r="D88" s="9" t="s">
        <v>375</v>
      </c>
      <c r="E88" s="6">
        <v>0</v>
      </c>
      <c r="F88" s="6">
        <v>986.2</v>
      </c>
      <c r="G88" s="6">
        <v>6300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f t="shared" si="66"/>
        <v>7286.2</v>
      </c>
      <c r="R88" s="50">
        <f t="shared" si="35"/>
        <v>2.9005721741075471E-3</v>
      </c>
      <c r="S88" s="16"/>
      <c r="T88" s="6">
        <v>0</v>
      </c>
      <c r="V88" s="47">
        <f t="shared" si="29"/>
        <v>7286.2</v>
      </c>
      <c r="W88" s="63" t="e">
        <f t="shared" si="30"/>
        <v>#DIV/0!</v>
      </c>
      <c r="X88" s="49">
        <f t="shared" si="31"/>
        <v>-7286.2</v>
      </c>
      <c r="Y88" s="48" t="e">
        <f t="shared" si="32"/>
        <v>#DIV/0!</v>
      </c>
    </row>
    <row r="89" spans="2:25" hidden="1" x14ac:dyDescent="0.3">
      <c r="B89" s="114" t="s">
        <v>263</v>
      </c>
      <c r="C89" s="8" t="s">
        <v>73</v>
      </c>
      <c r="D89" s="81" t="s">
        <v>376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f t="shared" si="66"/>
        <v>0</v>
      </c>
      <c r="R89" s="50">
        <f t="shared" si="35"/>
        <v>0</v>
      </c>
      <c r="S89" s="16"/>
      <c r="T89" s="6">
        <v>0</v>
      </c>
      <c r="V89" s="47">
        <f t="shared" si="29"/>
        <v>0</v>
      </c>
      <c r="W89" s="63" t="e">
        <f t="shared" si="30"/>
        <v>#DIV/0!</v>
      </c>
      <c r="X89" s="49">
        <f t="shared" si="31"/>
        <v>0</v>
      </c>
      <c r="Y89" s="123" t="e">
        <f t="shared" si="32"/>
        <v>#DIV/0!</v>
      </c>
    </row>
    <row r="90" spans="2:25" x14ac:dyDescent="0.3">
      <c r="B90" s="114" t="s">
        <v>264</v>
      </c>
      <c r="C90" s="8" t="s">
        <v>74</v>
      </c>
      <c r="D90" s="9" t="s">
        <v>75</v>
      </c>
      <c r="E90" s="6">
        <v>-0.47</v>
      </c>
      <c r="F90" s="6">
        <v>44.59</v>
      </c>
      <c r="G90" s="6">
        <f>0.3-0.54</f>
        <v>-0.24000000000000005</v>
      </c>
      <c r="H90" s="6">
        <f>0.63-0.34</f>
        <v>0.28999999999999998</v>
      </c>
      <c r="I90" s="6">
        <f>4.84-0.76</f>
        <v>4.08</v>
      </c>
      <c r="J90" s="6">
        <f>46.71-1.14</f>
        <v>45.57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f t="shared" si="66"/>
        <v>93.82</v>
      </c>
      <c r="R90" s="50">
        <f t="shared" si="35"/>
        <v>3.7348917319696144E-5</v>
      </c>
      <c r="S90" s="16"/>
      <c r="T90" s="6">
        <v>0</v>
      </c>
      <c r="V90" s="47">
        <f t="shared" si="29"/>
        <v>93.82</v>
      </c>
      <c r="W90" s="63" t="e">
        <f t="shared" si="30"/>
        <v>#DIV/0!</v>
      </c>
      <c r="X90" s="49">
        <f t="shared" si="31"/>
        <v>-93.82</v>
      </c>
      <c r="Y90" s="48" t="e">
        <f t="shared" si="32"/>
        <v>#DIV/0!</v>
      </c>
    </row>
    <row r="91" spans="2:25" x14ac:dyDescent="0.3">
      <c r="B91" s="114" t="s">
        <v>265</v>
      </c>
      <c r="C91" s="8" t="s">
        <v>266</v>
      </c>
      <c r="D91" s="9" t="s">
        <v>148</v>
      </c>
      <c r="E91" s="6">
        <v>2112.67</v>
      </c>
      <c r="F91" s="6">
        <v>2112.67</v>
      </c>
      <c r="G91" s="6">
        <v>2112.67</v>
      </c>
      <c r="H91" s="6">
        <v>2112.67</v>
      </c>
      <c r="I91" s="6">
        <v>2112.67</v>
      </c>
      <c r="J91" s="6">
        <v>2112.67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f t="shared" si="66"/>
        <v>12676.02</v>
      </c>
      <c r="R91" s="50">
        <f t="shared" si="35"/>
        <v>5.0462121394459049E-3</v>
      </c>
      <c r="S91" s="16"/>
      <c r="T91" s="6">
        <v>0</v>
      </c>
      <c r="V91" s="47">
        <f t="shared" ref="V91:V161" si="67">Q91</f>
        <v>12676.02</v>
      </c>
      <c r="W91" s="63" t="e">
        <f t="shared" ref="W91:W160" si="68">V91/T91</f>
        <v>#DIV/0!</v>
      </c>
      <c r="X91" s="49">
        <f t="shared" ref="X91:X161" si="69">T91-Q91</f>
        <v>-12676.02</v>
      </c>
      <c r="Y91" s="48" t="e">
        <f t="shared" ref="Y91:Y160" si="70">X91/T91</f>
        <v>#DIV/0!</v>
      </c>
    </row>
    <row r="92" spans="2:25" x14ac:dyDescent="0.3">
      <c r="B92" s="114" t="s">
        <v>267</v>
      </c>
      <c r="C92" s="8" t="s">
        <v>76</v>
      </c>
      <c r="D92" s="81" t="s">
        <v>377</v>
      </c>
      <c r="E92" s="6">
        <v>0</v>
      </c>
      <c r="F92" s="6">
        <v>0</v>
      </c>
      <c r="G92" s="6">
        <v>800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f t="shared" si="66"/>
        <v>800</v>
      </c>
      <c r="R92" s="50">
        <f t="shared" si="35"/>
        <v>3.1847296797864975E-4</v>
      </c>
      <c r="S92" s="16"/>
      <c r="T92" s="6">
        <v>0</v>
      </c>
      <c r="V92" s="47">
        <f t="shared" si="67"/>
        <v>800</v>
      </c>
      <c r="W92" s="63" t="e">
        <f t="shared" si="68"/>
        <v>#DIV/0!</v>
      </c>
      <c r="X92" s="49">
        <f t="shared" si="69"/>
        <v>-800</v>
      </c>
      <c r="Y92" s="123" t="e">
        <f t="shared" si="70"/>
        <v>#DIV/0!</v>
      </c>
    </row>
    <row r="93" spans="2:25" hidden="1" x14ac:dyDescent="0.3">
      <c r="B93" s="114" t="s">
        <v>268</v>
      </c>
      <c r="C93" s="8" t="s">
        <v>171</v>
      </c>
      <c r="D93" s="9" t="s">
        <v>378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f t="shared" si="66"/>
        <v>0</v>
      </c>
      <c r="R93" s="50">
        <f t="shared" si="35"/>
        <v>0</v>
      </c>
      <c r="S93" s="16"/>
      <c r="T93" s="6">
        <v>0</v>
      </c>
      <c r="V93" s="47">
        <f t="shared" si="67"/>
        <v>0</v>
      </c>
      <c r="W93" s="63" t="e">
        <f t="shared" si="68"/>
        <v>#DIV/0!</v>
      </c>
      <c r="X93" s="49">
        <f t="shared" si="69"/>
        <v>0</v>
      </c>
      <c r="Y93" s="48" t="e">
        <f t="shared" si="70"/>
        <v>#DIV/0!</v>
      </c>
    </row>
    <row r="94" spans="2:25" hidden="1" x14ac:dyDescent="0.3">
      <c r="B94" s="114" t="s">
        <v>269</v>
      </c>
      <c r="C94" s="8" t="s">
        <v>270</v>
      </c>
      <c r="D94" s="9" t="s">
        <v>379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f t="shared" si="66"/>
        <v>0</v>
      </c>
      <c r="R94" s="50">
        <f t="shared" si="35"/>
        <v>0</v>
      </c>
      <c r="S94" s="16"/>
      <c r="T94" s="6">
        <v>0</v>
      </c>
      <c r="V94" s="47">
        <f t="shared" si="67"/>
        <v>0</v>
      </c>
      <c r="W94" s="63" t="e">
        <f t="shared" si="68"/>
        <v>#DIV/0!</v>
      </c>
      <c r="X94" s="49">
        <f t="shared" si="69"/>
        <v>0</v>
      </c>
      <c r="Y94" s="48" t="e">
        <f t="shared" si="70"/>
        <v>#DIV/0!</v>
      </c>
    </row>
    <row r="95" spans="2:25" hidden="1" x14ac:dyDescent="0.3">
      <c r="B95" s="114" t="s">
        <v>271</v>
      </c>
      <c r="C95" s="8" t="s">
        <v>272</v>
      </c>
      <c r="D95" s="9"/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f t="shared" si="66"/>
        <v>0</v>
      </c>
      <c r="R95" s="50">
        <f t="shared" si="35"/>
        <v>0</v>
      </c>
      <c r="S95" s="16"/>
      <c r="T95" s="6">
        <v>0</v>
      </c>
      <c r="V95" s="47">
        <f t="shared" si="67"/>
        <v>0</v>
      </c>
      <c r="W95" s="63" t="e">
        <f t="shared" si="68"/>
        <v>#DIV/0!</v>
      </c>
      <c r="X95" s="49">
        <f t="shared" si="69"/>
        <v>0</v>
      </c>
      <c r="Y95" s="48" t="e">
        <f t="shared" si="70"/>
        <v>#DIV/0!</v>
      </c>
    </row>
    <row r="96" spans="2:25" hidden="1" x14ac:dyDescent="0.3">
      <c r="B96" s="114" t="s">
        <v>273</v>
      </c>
      <c r="C96" s="8" t="s">
        <v>274</v>
      </c>
      <c r="D96" s="9"/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f t="shared" si="66"/>
        <v>0</v>
      </c>
      <c r="R96" s="50">
        <f t="shared" ref="R96:R161" si="71">Q96/Q$26</f>
        <v>0</v>
      </c>
      <c r="S96" s="16"/>
      <c r="T96" s="6">
        <v>0</v>
      </c>
      <c r="V96" s="47">
        <f t="shared" si="67"/>
        <v>0</v>
      </c>
      <c r="W96" s="63" t="e">
        <f t="shared" si="68"/>
        <v>#DIV/0!</v>
      </c>
      <c r="X96" s="49">
        <f t="shared" si="69"/>
        <v>0</v>
      </c>
      <c r="Y96" s="48" t="e">
        <f t="shared" si="70"/>
        <v>#DIV/0!</v>
      </c>
    </row>
    <row r="97" spans="2:25" x14ac:dyDescent="0.3">
      <c r="B97" s="114" t="s">
        <v>275</v>
      </c>
      <c r="C97" s="8" t="s">
        <v>77</v>
      </c>
      <c r="D97" s="9" t="s">
        <v>380</v>
      </c>
      <c r="E97" s="6">
        <v>269</v>
      </c>
      <c r="F97" s="6">
        <v>0</v>
      </c>
      <c r="G97" s="6">
        <v>0</v>
      </c>
      <c r="H97" s="6">
        <v>269</v>
      </c>
      <c r="I97" s="6">
        <v>817</v>
      </c>
      <c r="J97" s="6">
        <v>547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f t="shared" si="66"/>
        <v>1902</v>
      </c>
      <c r="R97" s="50">
        <f t="shared" si="71"/>
        <v>7.5716948136923974E-4</v>
      </c>
      <c r="S97" s="16"/>
      <c r="T97" s="6">
        <v>0</v>
      </c>
      <c r="V97" s="47">
        <f t="shared" si="67"/>
        <v>1902</v>
      </c>
      <c r="W97" s="63" t="e">
        <f t="shared" si="68"/>
        <v>#DIV/0!</v>
      </c>
      <c r="X97" s="49">
        <f t="shared" si="69"/>
        <v>-1902</v>
      </c>
      <c r="Y97" s="48" t="e">
        <f t="shared" si="70"/>
        <v>#DIV/0!</v>
      </c>
    </row>
    <row r="98" spans="2:25" x14ac:dyDescent="0.3">
      <c r="B98" s="114" t="s">
        <v>276</v>
      </c>
      <c r="C98" s="8" t="s">
        <v>78</v>
      </c>
      <c r="D98" s="9" t="s">
        <v>78</v>
      </c>
      <c r="E98" s="6">
        <v>110</v>
      </c>
      <c r="F98" s="6">
        <v>0</v>
      </c>
      <c r="G98" s="6">
        <v>0</v>
      </c>
      <c r="H98" s="6">
        <v>0</v>
      </c>
      <c r="I98" s="6">
        <v>0</v>
      </c>
      <c r="J98" s="6">
        <v>176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f t="shared" si="66"/>
        <v>286</v>
      </c>
      <c r="R98" s="50">
        <f t="shared" si="71"/>
        <v>1.1385408605236728E-4</v>
      </c>
      <c r="S98" s="16"/>
      <c r="T98" s="6">
        <v>0</v>
      </c>
      <c r="V98" s="47">
        <f t="shared" si="67"/>
        <v>286</v>
      </c>
      <c r="W98" s="63" t="e">
        <f t="shared" si="68"/>
        <v>#DIV/0!</v>
      </c>
      <c r="X98" s="49">
        <f t="shared" si="69"/>
        <v>-286</v>
      </c>
      <c r="Y98" s="48" t="e">
        <f t="shared" si="70"/>
        <v>#DIV/0!</v>
      </c>
    </row>
    <row r="99" spans="2:25" hidden="1" x14ac:dyDescent="0.3">
      <c r="B99" s="114" t="s">
        <v>277</v>
      </c>
      <c r="C99" s="8" t="s">
        <v>278</v>
      </c>
      <c r="D99" s="9"/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f t="shared" si="66"/>
        <v>0</v>
      </c>
      <c r="R99" s="50">
        <f t="shared" si="71"/>
        <v>0</v>
      </c>
      <c r="S99" s="16"/>
      <c r="T99" s="6">
        <v>0</v>
      </c>
      <c r="V99" s="47">
        <f t="shared" si="67"/>
        <v>0</v>
      </c>
      <c r="W99" s="63" t="e">
        <f t="shared" si="68"/>
        <v>#DIV/0!</v>
      </c>
      <c r="X99" s="49">
        <f t="shared" si="69"/>
        <v>0</v>
      </c>
      <c r="Y99" s="48" t="e">
        <f t="shared" si="70"/>
        <v>#DIV/0!</v>
      </c>
    </row>
    <row r="100" spans="2:25" hidden="1" x14ac:dyDescent="0.3">
      <c r="B100" s="114" t="s">
        <v>279</v>
      </c>
      <c r="C100" s="128" t="s">
        <v>280</v>
      </c>
      <c r="D100" s="129"/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f t="shared" si="66"/>
        <v>0</v>
      </c>
      <c r="R100" s="50">
        <f t="shared" si="71"/>
        <v>0</v>
      </c>
      <c r="S100" s="16"/>
      <c r="T100" s="6">
        <v>0</v>
      </c>
      <c r="V100" s="47">
        <f t="shared" si="67"/>
        <v>0</v>
      </c>
      <c r="W100" s="63" t="e">
        <f t="shared" si="68"/>
        <v>#DIV/0!</v>
      </c>
      <c r="X100" s="49">
        <f t="shared" si="69"/>
        <v>0</v>
      </c>
      <c r="Y100" s="48" t="e">
        <f t="shared" si="70"/>
        <v>#DIV/0!</v>
      </c>
    </row>
    <row r="101" spans="2:25" hidden="1" x14ac:dyDescent="0.3">
      <c r="B101" s="114" t="s">
        <v>281</v>
      </c>
      <c r="C101" s="8" t="s">
        <v>282</v>
      </c>
      <c r="D101" s="9"/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f t="shared" si="66"/>
        <v>0</v>
      </c>
      <c r="R101" s="50">
        <f t="shared" si="71"/>
        <v>0</v>
      </c>
      <c r="S101" s="16"/>
      <c r="T101" s="6">
        <v>0</v>
      </c>
      <c r="V101" s="47">
        <f t="shared" si="67"/>
        <v>0</v>
      </c>
      <c r="W101" s="63" t="e">
        <f t="shared" si="68"/>
        <v>#DIV/0!</v>
      </c>
      <c r="X101" s="49">
        <f t="shared" si="69"/>
        <v>0</v>
      </c>
      <c r="Y101" s="48" t="e">
        <f t="shared" si="70"/>
        <v>#DIV/0!</v>
      </c>
    </row>
    <row r="102" spans="2:25" hidden="1" x14ac:dyDescent="0.3">
      <c r="B102" s="114"/>
      <c r="C102" s="8" t="s">
        <v>283</v>
      </c>
      <c r="D102" s="9"/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f t="shared" si="66"/>
        <v>0</v>
      </c>
      <c r="R102" s="50">
        <f t="shared" si="71"/>
        <v>0</v>
      </c>
      <c r="S102" s="16"/>
      <c r="T102" s="6">
        <v>0</v>
      </c>
      <c r="V102" s="47">
        <f t="shared" si="67"/>
        <v>0</v>
      </c>
      <c r="W102" s="63" t="e">
        <f t="shared" si="68"/>
        <v>#DIV/0!</v>
      </c>
      <c r="X102" s="49">
        <f t="shared" si="69"/>
        <v>0</v>
      </c>
      <c r="Y102" s="48" t="e">
        <f t="shared" si="70"/>
        <v>#DIV/0!</v>
      </c>
    </row>
    <row r="103" spans="2:25" hidden="1" x14ac:dyDescent="0.3">
      <c r="B103" s="116" t="s">
        <v>284</v>
      </c>
      <c r="C103" s="8" t="s">
        <v>79</v>
      </c>
      <c r="D103" s="9"/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f t="shared" si="66"/>
        <v>0</v>
      </c>
      <c r="R103" s="50">
        <f>Q103/Q$26</f>
        <v>0</v>
      </c>
      <c r="S103" s="16"/>
      <c r="T103" s="6">
        <v>0</v>
      </c>
      <c r="V103" s="47">
        <f t="shared" si="67"/>
        <v>0</v>
      </c>
      <c r="W103" s="63" t="e">
        <f t="shared" si="68"/>
        <v>#DIV/0!</v>
      </c>
      <c r="X103" s="49">
        <f t="shared" si="69"/>
        <v>0</v>
      </c>
      <c r="Y103" s="48" t="e">
        <f t="shared" si="70"/>
        <v>#DIV/0!</v>
      </c>
    </row>
    <row r="104" spans="2:25" x14ac:dyDescent="0.3">
      <c r="B104" s="116"/>
      <c r="C104" s="8" t="s">
        <v>80</v>
      </c>
      <c r="D104" s="9" t="s">
        <v>381</v>
      </c>
      <c r="E104" s="6">
        <v>4094.8</v>
      </c>
      <c r="F104" s="6">
        <v>4094.8</v>
      </c>
      <c r="G104" s="6">
        <v>4094.8</v>
      </c>
      <c r="H104" s="6">
        <v>4094.8</v>
      </c>
      <c r="I104" s="6">
        <v>4094.8</v>
      </c>
      <c r="J104" s="6">
        <v>4094.8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f t="shared" si="66"/>
        <v>24568.799999999999</v>
      </c>
      <c r="R104" s="50">
        <f>Q104/Q$26</f>
        <v>9.7806233195923114E-3</v>
      </c>
      <c r="S104" s="16"/>
      <c r="T104" s="6">
        <v>0</v>
      </c>
      <c r="V104" s="47">
        <f t="shared" si="67"/>
        <v>24568.799999999999</v>
      </c>
      <c r="W104" s="63" t="e">
        <f t="shared" si="68"/>
        <v>#DIV/0!</v>
      </c>
      <c r="X104" s="49">
        <f t="shared" si="69"/>
        <v>-24568.799999999999</v>
      </c>
      <c r="Y104" s="48" t="e">
        <f t="shared" si="70"/>
        <v>#DIV/0!</v>
      </c>
    </row>
    <row r="105" spans="2:25" x14ac:dyDescent="0.3">
      <c r="B105" s="116" t="s">
        <v>284</v>
      </c>
      <c r="C105" s="8" t="s">
        <v>393</v>
      </c>
      <c r="D105" s="11" t="s">
        <v>379</v>
      </c>
      <c r="E105" s="6">
        <v>1326</v>
      </c>
      <c r="F105" s="6">
        <v>1690</v>
      </c>
      <c r="G105" s="6">
        <v>0</v>
      </c>
      <c r="H105" s="6">
        <v>1821.34</v>
      </c>
      <c r="I105" s="6">
        <v>1490</v>
      </c>
      <c r="J105" s="6">
        <v>1855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f t="shared" si="66"/>
        <v>8182.34</v>
      </c>
      <c r="R105" s="50">
        <f t="shared" si="71"/>
        <v>3.2573176310130313E-3</v>
      </c>
      <c r="S105" s="16"/>
      <c r="T105" s="6">
        <v>0</v>
      </c>
      <c r="V105" s="47">
        <f t="shared" si="67"/>
        <v>8182.34</v>
      </c>
      <c r="W105" s="63" t="e">
        <f t="shared" si="68"/>
        <v>#DIV/0!</v>
      </c>
      <c r="X105" s="49">
        <f t="shared" si="69"/>
        <v>-8182.34</v>
      </c>
      <c r="Y105" s="123" t="e">
        <f t="shared" si="70"/>
        <v>#DIV/0!</v>
      </c>
    </row>
    <row r="106" spans="2:25" hidden="1" x14ac:dyDescent="0.3">
      <c r="B106" s="116" t="s">
        <v>382</v>
      </c>
      <c r="C106" s="8" t="s">
        <v>81</v>
      </c>
      <c r="D106" s="11"/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f t="shared" si="66"/>
        <v>0</v>
      </c>
      <c r="R106" s="50">
        <f t="shared" si="71"/>
        <v>0</v>
      </c>
      <c r="S106" s="16"/>
      <c r="T106" s="6">
        <v>0</v>
      </c>
      <c r="V106" s="47">
        <f t="shared" si="67"/>
        <v>0</v>
      </c>
      <c r="W106" s="63" t="e">
        <f t="shared" si="68"/>
        <v>#DIV/0!</v>
      </c>
      <c r="X106" s="49">
        <f t="shared" si="69"/>
        <v>0</v>
      </c>
      <c r="Y106" s="123" t="e">
        <f t="shared" si="70"/>
        <v>#DIV/0!</v>
      </c>
    </row>
    <row r="107" spans="2:25" hidden="1" x14ac:dyDescent="0.3">
      <c r="B107" s="116" t="s">
        <v>285</v>
      </c>
      <c r="C107" s="8" t="s">
        <v>286</v>
      </c>
      <c r="D107" s="9"/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f t="shared" si="66"/>
        <v>0</v>
      </c>
      <c r="R107" s="50">
        <f t="shared" si="71"/>
        <v>0</v>
      </c>
      <c r="S107" s="16"/>
      <c r="T107" s="6">
        <v>0</v>
      </c>
      <c r="V107" s="47">
        <f t="shared" si="67"/>
        <v>0</v>
      </c>
      <c r="W107" s="63" t="e">
        <f t="shared" si="68"/>
        <v>#DIV/0!</v>
      </c>
      <c r="X107" s="127">
        <f t="shared" si="69"/>
        <v>0</v>
      </c>
      <c r="Y107" s="123" t="e">
        <f t="shared" si="70"/>
        <v>#DIV/0!</v>
      </c>
    </row>
    <row r="108" spans="2:25" hidden="1" x14ac:dyDescent="0.3">
      <c r="B108" s="116" t="s">
        <v>287</v>
      </c>
      <c r="C108" s="8" t="s">
        <v>82</v>
      </c>
      <c r="D108" s="9" t="s">
        <v>383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f t="shared" si="66"/>
        <v>0</v>
      </c>
      <c r="R108" s="50">
        <f>Q108/Q$26</f>
        <v>0</v>
      </c>
      <c r="S108" s="16"/>
      <c r="T108" s="6">
        <v>0</v>
      </c>
      <c r="V108" s="47">
        <f t="shared" si="67"/>
        <v>0</v>
      </c>
      <c r="W108" s="63" t="e">
        <f t="shared" si="68"/>
        <v>#DIV/0!</v>
      </c>
      <c r="X108" s="127">
        <f t="shared" si="69"/>
        <v>0</v>
      </c>
      <c r="Y108" s="123" t="e">
        <f t="shared" si="70"/>
        <v>#DIV/0!</v>
      </c>
    </row>
    <row r="109" spans="2:25" hidden="1" x14ac:dyDescent="0.3">
      <c r="B109" s="21" t="s">
        <v>288</v>
      </c>
      <c r="C109" s="8" t="s">
        <v>83</v>
      </c>
      <c r="D109" s="9" t="s">
        <v>84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f t="shared" si="66"/>
        <v>0</v>
      </c>
      <c r="R109" s="50">
        <f>Q109/Q$26</f>
        <v>0</v>
      </c>
      <c r="S109" s="16"/>
      <c r="T109" s="6">
        <v>0</v>
      </c>
      <c r="V109" s="47">
        <f t="shared" si="67"/>
        <v>0</v>
      </c>
      <c r="W109" s="63" t="e">
        <f t="shared" si="68"/>
        <v>#DIV/0!</v>
      </c>
      <c r="X109" s="49">
        <f t="shared" si="69"/>
        <v>0</v>
      </c>
      <c r="Y109" s="123" t="e">
        <f t="shared" si="70"/>
        <v>#DIV/0!</v>
      </c>
    </row>
    <row r="110" spans="2:25" x14ac:dyDescent="0.3">
      <c r="B110" s="21" t="s">
        <v>289</v>
      </c>
      <c r="C110" s="8" t="s">
        <v>85</v>
      </c>
      <c r="D110" s="9" t="s">
        <v>86</v>
      </c>
      <c r="E110" s="6">
        <v>5162</v>
      </c>
      <c r="F110" s="6">
        <v>4350</v>
      </c>
      <c r="G110" s="6">
        <v>4350</v>
      </c>
      <c r="H110" s="6">
        <v>4350</v>
      </c>
      <c r="I110" s="6">
        <v>4350</v>
      </c>
      <c r="J110" s="6">
        <v>4350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f t="shared" si="66"/>
        <v>26912</v>
      </c>
      <c r="R110" s="50">
        <f>Q110/Q$26</f>
        <v>1.0713430642801778E-2</v>
      </c>
      <c r="S110" s="16"/>
      <c r="T110" s="6">
        <v>0</v>
      </c>
      <c r="V110" s="64">
        <f t="shared" si="67"/>
        <v>26912</v>
      </c>
      <c r="W110" s="63" t="e">
        <f t="shared" si="68"/>
        <v>#DIV/0!</v>
      </c>
      <c r="X110" s="55">
        <f t="shared" si="69"/>
        <v>-26912</v>
      </c>
      <c r="Y110" s="123" t="e">
        <f t="shared" si="70"/>
        <v>#DIV/0!</v>
      </c>
    </row>
    <row r="111" spans="2:25" x14ac:dyDescent="0.3">
      <c r="B111" s="21" t="s">
        <v>399</v>
      </c>
      <c r="C111" s="8" t="s">
        <v>400</v>
      </c>
      <c r="D111" s="9" t="s">
        <v>401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660.75</v>
      </c>
      <c r="K111" s="6"/>
      <c r="L111" s="6"/>
      <c r="M111" s="6"/>
      <c r="N111" s="6"/>
      <c r="O111" s="6"/>
      <c r="P111" s="6"/>
      <c r="Q111" s="6">
        <f t="shared" ref="Q111" si="72">SUM(E111:P111)</f>
        <v>660.75</v>
      </c>
      <c r="R111" s="50">
        <f>Q111/Q$26</f>
        <v>2.6303876698986604E-4</v>
      </c>
      <c r="S111" s="16"/>
      <c r="T111" s="6">
        <v>0</v>
      </c>
      <c r="V111" s="64">
        <f t="shared" ref="V111" si="73">Q111</f>
        <v>660.75</v>
      </c>
      <c r="W111" s="63" t="e">
        <f t="shared" si="68"/>
        <v>#DIV/0!</v>
      </c>
      <c r="X111" s="55">
        <f t="shared" ref="X111" si="74">T111-Q111</f>
        <v>-660.75</v>
      </c>
      <c r="Y111" s="123" t="e">
        <f t="shared" si="70"/>
        <v>#DIV/0!</v>
      </c>
    </row>
    <row r="112" spans="2:25" hidden="1" x14ac:dyDescent="0.3">
      <c r="B112" s="21"/>
      <c r="C112" s="8" t="s">
        <v>87</v>
      </c>
      <c r="D112" s="9" t="s">
        <v>88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f t="shared" si="66"/>
        <v>0</v>
      </c>
      <c r="R112" s="50">
        <f t="shared" ref="R112:R115" si="75">Q112/Q$26</f>
        <v>0</v>
      </c>
      <c r="S112" s="16"/>
      <c r="T112" s="6">
        <v>0</v>
      </c>
      <c r="V112" s="64">
        <f>Q112</f>
        <v>0</v>
      </c>
      <c r="W112" s="63" t="e">
        <f t="shared" si="68"/>
        <v>#DIV/0!</v>
      </c>
      <c r="X112" s="55">
        <f>T112-Q112</f>
        <v>0</v>
      </c>
      <c r="Y112" s="123" t="e">
        <f t="shared" si="70"/>
        <v>#DIV/0!</v>
      </c>
    </row>
    <row r="113" spans="2:25" hidden="1" x14ac:dyDescent="0.3">
      <c r="B113" s="114" t="s">
        <v>279</v>
      </c>
      <c r="C113" s="8" t="s">
        <v>89</v>
      </c>
      <c r="D113" s="9" t="s">
        <v>90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f t="shared" si="66"/>
        <v>0</v>
      </c>
      <c r="R113" s="50">
        <f t="shared" si="75"/>
        <v>0</v>
      </c>
      <c r="S113" s="16"/>
      <c r="T113" s="6">
        <v>0</v>
      </c>
      <c r="V113" s="64">
        <f>Q113</f>
        <v>0</v>
      </c>
      <c r="W113" s="63" t="e">
        <f t="shared" si="68"/>
        <v>#DIV/0!</v>
      </c>
      <c r="X113" s="55">
        <f>T113-Q113</f>
        <v>0</v>
      </c>
      <c r="Y113" s="123" t="e">
        <f t="shared" si="70"/>
        <v>#DIV/0!</v>
      </c>
    </row>
    <row r="114" spans="2:25" x14ac:dyDescent="0.3">
      <c r="B114" s="21" t="s">
        <v>384</v>
      </c>
      <c r="C114" s="8" t="s">
        <v>91</v>
      </c>
      <c r="D114" s="9" t="s">
        <v>385</v>
      </c>
      <c r="E114" s="6">
        <v>325</v>
      </c>
      <c r="F114" s="6">
        <v>0</v>
      </c>
      <c r="G114" s="6">
        <v>0</v>
      </c>
      <c r="H114" s="6">
        <v>1735.61</v>
      </c>
      <c r="I114" s="6">
        <v>480</v>
      </c>
      <c r="J114" s="6">
        <v>480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f t="shared" si="66"/>
        <v>3020.6099999999997</v>
      </c>
      <c r="R114" s="50">
        <f t="shared" si="75"/>
        <v>1.2024782897574863E-3</v>
      </c>
      <c r="S114" s="16"/>
      <c r="T114" s="6">
        <v>0</v>
      </c>
      <c r="V114" s="64">
        <f t="shared" ref="V114:V115" si="76">Q114</f>
        <v>3020.6099999999997</v>
      </c>
      <c r="W114" s="65">
        <v>2</v>
      </c>
      <c r="X114" s="55">
        <f t="shared" ref="X114:X115" si="77">T114-Q114</f>
        <v>-3020.6099999999997</v>
      </c>
      <c r="Y114" s="126">
        <v>2</v>
      </c>
    </row>
    <row r="115" spans="2:25" ht="15" thickBot="1" x14ac:dyDescent="0.35">
      <c r="B115" s="21" t="s">
        <v>396</v>
      </c>
      <c r="C115" s="8" t="s">
        <v>397</v>
      </c>
      <c r="D115" s="9"/>
      <c r="E115" s="6">
        <v>4901.66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f t="shared" si="66"/>
        <v>4901.66</v>
      </c>
      <c r="R115" s="50">
        <f t="shared" si="75"/>
        <v>1.9513077602777854E-3</v>
      </c>
      <c r="S115" s="16"/>
      <c r="T115" s="6">
        <v>0</v>
      </c>
      <c r="V115" s="64">
        <f t="shared" si="76"/>
        <v>4901.66</v>
      </c>
      <c r="W115" s="65">
        <v>3</v>
      </c>
      <c r="X115" s="55">
        <f t="shared" si="77"/>
        <v>-4901.66</v>
      </c>
      <c r="Y115" s="126">
        <v>3</v>
      </c>
    </row>
    <row r="116" spans="2:25" ht="15" hidden="1" thickBot="1" x14ac:dyDescent="0.35">
      <c r="B116" s="21"/>
      <c r="C116" s="8" t="s">
        <v>79</v>
      </c>
      <c r="D116" s="9" t="s">
        <v>386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f t="shared" si="66"/>
        <v>0</v>
      </c>
      <c r="R116" s="50">
        <f>Q116/Q$26</f>
        <v>0</v>
      </c>
      <c r="S116" s="16"/>
      <c r="T116" s="6">
        <v>0</v>
      </c>
      <c r="V116" s="47">
        <v>0</v>
      </c>
      <c r="W116" s="77">
        <v>0</v>
      </c>
      <c r="X116" s="55">
        <f>T116-Q116</f>
        <v>0</v>
      </c>
      <c r="Y116" s="126">
        <v>1</v>
      </c>
    </row>
    <row r="117" spans="2:25" s="42" customFormat="1" ht="15" thickBot="1" x14ac:dyDescent="0.35">
      <c r="B117" s="110" t="s">
        <v>290</v>
      </c>
      <c r="C117" s="4" t="s">
        <v>92</v>
      </c>
      <c r="D117" s="5" t="s">
        <v>93</v>
      </c>
      <c r="E117" s="16">
        <f t="shared" ref="E117:O117" si="78">SUM(E118:E121)</f>
        <v>0</v>
      </c>
      <c r="F117" s="16">
        <f t="shared" si="78"/>
        <v>0</v>
      </c>
      <c r="G117" s="16">
        <f t="shared" si="78"/>
        <v>6992</v>
      </c>
      <c r="H117" s="16">
        <f t="shared" si="78"/>
        <v>3196</v>
      </c>
      <c r="I117" s="16">
        <f t="shared" si="78"/>
        <v>4593.6000000000004</v>
      </c>
      <c r="J117" s="16">
        <f t="shared" si="78"/>
        <v>10078.17</v>
      </c>
      <c r="K117" s="16">
        <f t="shared" si="78"/>
        <v>0</v>
      </c>
      <c r="L117" s="16">
        <f t="shared" si="78"/>
        <v>0</v>
      </c>
      <c r="M117" s="16">
        <f t="shared" si="78"/>
        <v>0</v>
      </c>
      <c r="N117" s="16">
        <f t="shared" si="78"/>
        <v>0</v>
      </c>
      <c r="O117" s="16">
        <f t="shared" si="78"/>
        <v>0</v>
      </c>
      <c r="P117" s="16">
        <f t="shared" ref="P117:Q117" si="79">SUM(P118:P121)</f>
        <v>0</v>
      </c>
      <c r="Q117" s="16">
        <f t="shared" si="79"/>
        <v>24859.77</v>
      </c>
      <c r="R117" s="50">
        <f t="shared" si="71"/>
        <v>9.8964559189582465E-3</v>
      </c>
      <c r="S117" s="16"/>
      <c r="T117" s="16">
        <f t="shared" ref="T117" si="80">SUM(T118:T121)</f>
        <v>0</v>
      </c>
      <c r="V117" s="78">
        <f t="shared" si="67"/>
        <v>24859.77</v>
      </c>
      <c r="W117" s="39" t="e">
        <f t="shared" si="68"/>
        <v>#DIV/0!</v>
      </c>
      <c r="X117" s="67">
        <f t="shared" si="69"/>
        <v>-24859.77</v>
      </c>
      <c r="Y117" s="125" t="e">
        <f t="shared" si="70"/>
        <v>#DIV/0!</v>
      </c>
    </row>
    <row r="118" spans="2:25" x14ac:dyDescent="0.3">
      <c r="B118" s="112" t="s">
        <v>291</v>
      </c>
      <c r="C118" s="17" t="s">
        <v>94</v>
      </c>
      <c r="D118" s="18" t="s">
        <v>95</v>
      </c>
      <c r="E118" s="6">
        <v>0</v>
      </c>
      <c r="F118" s="6">
        <v>0</v>
      </c>
      <c r="G118" s="6">
        <v>6992</v>
      </c>
      <c r="H118" s="6">
        <v>0</v>
      </c>
      <c r="I118" s="6">
        <v>0</v>
      </c>
      <c r="J118" s="6">
        <v>9646.16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f>SUM(E118:P118)</f>
        <v>16638.16</v>
      </c>
      <c r="R118" s="50">
        <f t="shared" si="71"/>
        <v>6.6235052461295638E-3</v>
      </c>
      <c r="S118" s="16"/>
      <c r="T118" s="6">
        <v>0</v>
      </c>
      <c r="V118" s="43">
        <f t="shared" si="67"/>
        <v>16638.16</v>
      </c>
      <c r="W118" s="62" t="e">
        <f t="shared" si="68"/>
        <v>#DIV/0!</v>
      </c>
      <c r="X118" s="45">
        <f t="shared" si="69"/>
        <v>-16638.16</v>
      </c>
      <c r="Y118" s="130" t="e">
        <f t="shared" si="70"/>
        <v>#DIV/0!</v>
      </c>
    </row>
    <row r="119" spans="2:25" ht="15" thickBot="1" x14ac:dyDescent="0.35">
      <c r="B119" s="114" t="s">
        <v>292</v>
      </c>
      <c r="C119" s="17" t="s">
        <v>96</v>
      </c>
      <c r="D119" s="18" t="s">
        <v>97</v>
      </c>
      <c r="E119" s="6">
        <v>0</v>
      </c>
      <c r="F119" s="6">
        <v>0</v>
      </c>
      <c r="G119" s="6">
        <v>0</v>
      </c>
      <c r="H119" s="6">
        <v>3196</v>
      </c>
      <c r="I119" s="6">
        <v>4593.6000000000004</v>
      </c>
      <c r="J119" s="6">
        <v>432.01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f>SUM(E119:P119)</f>
        <v>8221.61</v>
      </c>
      <c r="R119" s="50">
        <f t="shared" si="71"/>
        <v>3.2729506728286836E-3</v>
      </c>
      <c r="S119" s="16"/>
      <c r="T119" s="6">
        <v>0</v>
      </c>
      <c r="V119" s="47">
        <f t="shared" si="67"/>
        <v>8221.61</v>
      </c>
      <c r="W119" s="63" t="e">
        <f t="shared" si="68"/>
        <v>#DIV/0!</v>
      </c>
      <c r="X119" s="49">
        <f t="shared" si="69"/>
        <v>-8221.61</v>
      </c>
      <c r="Y119" s="126" t="e">
        <f t="shared" si="70"/>
        <v>#DIV/0!</v>
      </c>
    </row>
    <row r="120" spans="2:25" hidden="1" x14ac:dyDescent="0.3">
      <c r="B120" s="114" t="s">
        <v>293</v>
      </c>
      <c r="C120" s="17" t="s">
        <v>294</v>
      </c>
      <c r="D120" s="18"/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f>SUM(E120:P120)</f>
        <v>0</v>
      </c>
      <c r="R120" s="50">
        <f t="shared" si="71"/>
        <v>0</v>
      </c>
      <c r="S120" s="16"/>
      <c r="T120" s="6">
        <v>0</v>
      </c>
      <c r="V120" s="47">
        <f t="shared" si="67"/>
        <v>0</v>
      </c>
      <c r="W120" s="63" t="e">
        <f t="shared" si="68"/>
        <v>#DIV/0!</v>
      </c>
      <c r="X120" s="49">
        <f t="shared" si="69"/>
        <v>0</v>
      </c>
      <c r="Y120" s="48" t="e">
        <f t="shared" si="70"/>
        <v>#DIV/0!</v>
      </c>
    </row>
    <row r="121" spans="2:25" ht="15" hidden="1" thickBot="1" x14ac:dyDescent="0.35">
      <c r="B121" s="116" t="s">
        <v>295</v>
      </c>
      <c r="C121" s="17" t="s">
        <v>296</v>
      </c>
      <c r="D121" s="18"/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f>SUM(E121:P121)</f>
        <v>0</v>
      </c>
      <c r="R121" s="50">
        <f t="shared" si="71"/>
        <v>0</v>
      </c>
      <c r="S121" s="16"/>
      <c r="T121" s="6">
        <v>0</v>
      </c>
      <c r="V121" s="64">
        <f t="shared" si="67"/>
        <v>0</v>
      </c>
      <c r="W121" s="65" t="e">
        <f t="shared" si="68"/>
        <v>#DIV/0!</v>
      </c>
      <c r="X121" s="55">
        <f t="shared" si="69"/>
        <v>0</v>
      </c>
      <c r="Y121" s="54" t="e">
        <f t="shared" si="70"/>
        <v>#DIV/0!</v>
      </c>
    </row>
    <row r="122" spans="2:25" s="42" customFormat="1" ht="15" thickBot="1" x14ac:dyDescent="0.35">
      <c r="B122" s="110" t="s">
        <v>297</v>
      </c>
      <c r="C122" s="4" t="s">
        <v>98</v>
      </c>
      <c r="D122" s="5" t="s">
        <v>99</v>
      </c>
      <c r="E122" s="16">
        <f t="shared" ref="E122:O122" si="81">SUM(E123:E136)</f>
        <v>14248.65</v>
      </c>
      <c r="F122" s="16">
        <f t="shared" si="81"/>
        <v>34922.68</v>
      </c>
      <c r="G122" s="16">
        <f t="shared" si="81"/>
        <v>13216</v>
      </c>
      <c r="H122" s="16">
        <f t="shared" si="81"/>
        <v>18716.04</v>
      </c>
      <c r="I122" s="16">
        <f t="shared" si="81"/>
        <v>41002</v>
      </c>
      <c r="J122" s="16">
        <f t="shared" si="81"/>
        <v>60588.15</v>
      </c>
      <c r="K122" s="16">
        <f t="shared" si="81"/>
        <v>0</v>
      </c>
      <c r="L122" s="16">
        <f t="shared" si="81"/>
        <v>0</v>
      </c>
      <c r="M122" s="16">
        <f t="shared" si="81"/>
        <v>0</v>
      </c>
      <c r="N122" s="16">
        <f t="shared" si="81"/>
        <v>0</v>
      </c>
      <c r="O122" s="16">
        <f t="shared" si="81"/>
        <v>0</v>
      </c>
      <c r="P122" s="16">
        <f t="shared" ref="P122:Q122" si="82">SUM(P123:P136)</f>
        <v>0</v>
      </c>
      <c r="Q122" s="16">
        <f t="shared" si="82"/>
        <v>182693.52</v>
      </c>
      <c r="R122" s="50">
        <f t="shared" si="71"/>
        <v>7.2728684431083504E-2</v>
      </c>
      <c r="S122" s="16"/>
      <c r="T122" s="16">
        <f t="shared" ref="T122" si="83">SUM(T123:T136)</f>
        <v>0</v>
      </c>
      <c r="V122" s="66">
        <f t="shared" si="67"/>
        <v>182693.52</v>
      </c>
      <c r="W122" s="39" t="e">
        <f t="shared" si="68"/>
        <v>#DIV/0!</v>
      </c>
      <c r="X122" s="67">
        <f t="shared" si="69"/>
        <v>-182693.52</v>
      </c>
      <c r="Y122" s="68" t="e">
        <f t="shared" si="70"/>
        <v>#DIV/0!</v>
      </c>
    </row>
    <row r="123" spans="2:25" x14ac:dyDescent="0.3">
      <c r="B123" s="112" t="s">
        <v>298</v>
      </c>
      <c r="C123" s="12" t="s">
        <v>100</v>
      </c>
      <c r="D123" s="13" t="s">
        <v>101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2262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f t="shared" ref="Q123:Q136" si="84">SUM(E123:P123)</f>
        <v>2262</v>
      </c>
      <c r="R123" s="50">
        <f t="shared" si="71"/>
        <v>9.0048231695963213E-4</v>
      </c>
      <c r="S123" s="16"/>
      <c r="T123" s="6">
        <v>0</v>
      </c>
      <c r="V123" s="43">
        <f t="shared" si="67"/>
        <v>2262</v>
      </c>
      <c r="W123" s="62" t="e">
        <f t="shared" si="68"/>
        <v>#DIV/0!</v>
      </c>
      <c r="X123" s="45">
        <f t="shared" si="69"/>
        <v>-2262</v>
      </c>
      <c r="Y123" s="44" t="e">
        <f t="shared" si="70"/>
        <v>#DIV/0!</v>
      </c>
    </row>
    <row r="124" spans="2:25" x14ac:dyDescent="0.3">
      <c r="B124" s="114" t="s">
        <v>299</v>
      </c>
      <c r="C124" s="12" t="s">
        <v>102</v>
      </c>
      <c r="D124" s="13" t="s">
        <v>103</v>
      </c>
      <c r="E124" s="6">
        <v>0</v>
      </c>
      <c r="F124" s="6">
        <v>0</v>
      </c>
      <c r="G124" s="6">
        <v>0</v>
      </c>
      <c r="H124" s="6">
        <v>10736</v>
      </c>
      <c r="I124" s="6">
        <v>0</v>
      </c>
      <c r="J124" s="6">
        <v>68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f t="shared" si="84"/>
        <v>10804</v>
      </c>
      <c r="R124" s="50">
        <f t="shared" si="71"/>
        <v>4.3009774325516647E-3</v>
      </c>
      <c r="S124" s="16"/>
      <c r="T124" s="6">
        <v>0</v>
      </c>
      <c r="V124" s="47">
        <f t="shared" si="67"/>
        <v>10804</v>
      </c>
      <c r="W124" s="63" t="e">
        <f t="shared" si="68"/>
        <v>#DIV/0!</v>
      </c>
      <c r="X124" s="49">
        <f t="shared" si="69"/>
        <v>-10804</v>
      </c>
      <c r="Y124" s="126" t="e">
        <f t="shared" si="70"/>
        <v>#DIV/0!</v>
      </c>
    </row>
    <row r="125" spans="2:25" x14ac:dyDescent="0.3">
      <c r="B125" s="114" t="s">
        <v>300</v>
      </c>
      <c r="C125" s="12" t="s">
        <v>104</v>
      </c>
      <c r="D125" s="13" t="s">
        <v>105</v>
      </c>
      <c r="E125" s="6">
        <v>956.5</v>
      </c>
      <c r="F125" s="6">
        <v>331.01</v>
      </c>
      <c r="G125" s="6">
        <v>408</v>
      </c>
      <c r="H125" s="6">
        <v>0</v>
      </c>
      <c r="I125" s="6">
        <v>1963.5</v>
      </c>
      <c r="J125" s="6">
        <v>1453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f t="shared" si="84"/>
        <v>5112.01</v>
      </c>
      <c r="R125" s="50">
        <f t="shared" si="71"/>
        <v>2.0350462462956718E-3</v>
      </c>
      <c r="S125" s="16"/>
      <c r="T125" s="6">
        <v>0</v>
      </c>
      <c r="V125" s="47">
        <f t="shared" si="67"/>
        <v>5112.01</v>
      </c>
      <c r="W125" s="63" t="e">
        <f t="shared" si="68"/>
        <v>#DIV/0!</v>
      </c>
      <c r="X125" s="49">
        <f t="shared" si="69"/>
        <v>-5112.01</v>
      </c>
      <c r="Y125" s="126" t="e">
        <f t="shared" si="70"/>
        <v>#DIV/0!</v>
      </c>
    </row>
    <row r="126" spans="2:25" x14ac:dyDescent="0.3">
      <c r="B126" s="114" t="s">
        <v>301</v>
      </c>
      <c r="C126" s="12" t="s">
        <v>106</v>
      </c>
      <c r="D126" s="13" t="s">
        <v>107</v>
      </c>
      <c r="E126" s="6">
        <v>0</v>
      </c>
      <c r="F126" s="6">
        <v>14630</v>
      </c>
      <c r="G126" s="6">
        <v>10024</v>
      </c>
      <c r="H126" s="6">
        <v>0</v>
      </c>
      <c r="I126" s="6">
        <v>0</v>
      </c>
      <c r="J126" s="6">
        <v>3693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f t="shared" si="84"/>
        <v>28347</v>
      </c>
      <c r="R126" s="50">
        <f t="shared" si="71"/>
        <v>1.128469152911348E-2</v>
      </c>
      <c r="S126" s="16"/>
      <c r="T126" s="6">
        <v>0</v>
      </c>
      <c r="V126" s="47">
        <f t="shared" si="67"/>
        <v>28347</v>
      </c>
      <c r="W126" s="63" t="e">
        <f t="shared" si="68"/>
        <v>#DIV/0!</v>
      </c>
      <c r="X126" s="49">
        <f t="shared" si="69"/>
        <v>-28347</v>
      </c>
      <c r="Y126" s="48" t="e">
        <f t="shared" si="70"/>
        <v>#DIV/0!</v>
      </c>
    </row>
    <row r="127" spans="2:25" x14ac:dyDescent="0.3">
      <c r="B127" s="114" t="s">
        <v>302</v>
      </c>
      <c r="C127" s="12" t="s">
        <v>108</v>
      </c>
      <c r="D127" s="13" t="s">
        <v>109</v>
      </c>
      <c r="E127" s="6">
        <v>150</v>
      </c>
      <c r="F127" s="6">
        <v>400</v>
      </c>
      <c r="G127" s="6">
        <v>0</v>
      </c>
      <c r="H127" s="6">
        <v>0</v>
      </c>
      <c r="I127" s="6">
        <v>532.5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f t="shared" si="84"/>
        <v>1082.5</v>
      </c>
      <c r="R127" s="50">
        <f t="shared" si="71"/>
        <v>4.3093373479611045E-4</v>
      </c>
      <c r="S127" s="16"/>
      <c r="T127" s="6">
        <v>0</v>
      </c>
      <c r="V127" s="47">
        <f t="shared" si="67"/>
        <v>1082.5</v>
      </c>
      <c r="W127" s="63" t="e">
        <f t="shared" si="68"/>
        <v>#DIV/0!</v>
      </c>
      <c r="X127" s="49">
        <f t="shared" si="69"/>
        <v>-1082.5</v>
      </c>
      <c r="Y127" s="48" t="e">
        <f t="shared" si="70"/>
        <v>#DIV/0!</v>
      </c>
    </row>
    <row r="128" spans="2:25" x14ac:dyDescent="0.3">
      <c r="B128" s="114" t="s">
        <v>303</v>
      </c>
      <c r="C128" s="12" t="s">
        <v>110</v>
      </c>
      <c r="D128" s="13" t="s">
        <v>111</v>
      </c>
      <c r="E128" s="6">
        <v>498.15</v>
      </c>
      <c r="F128" s="6">
        <v>3223.15</v>
      </c>
      <c r="G128" s="6">
        <v>0</v>
      </c>
      <c r="H128" s="6">
        <v>1290.01</v>
      </c>
      <c r="I128" s="6">
        <v>0</v>
      </c>
      <c r="J128" s="6">
        <v>499.5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f t="shared" si="84"/>
        <v>5510.81</v>
      </c>
      <c r="R128" s="50">
        <f t="shared" si="71"/>
        <v>2.1938050208330285E-3</v>
      </c>
      <c r="S128" s="16"/>
      <c r="T128" s="6">
        <v>0</v>
      </c>
      <c r="V128" s="47">
        <f t="shared" si="67"/>
        <v>5510.81</v>
      </c>
      <c r="W128" s="63" t="e">
        <f t="shared" si="68"/>
        <v>#DIV/0!</v>
      </c>
      <c r="X128" s="49">
        <f t="shared" si="69"/>
        <v>-5510.81</v>
      </c>
      <c r="Y128" s="126" t="e">
        <f t="shared" si="70"/>
        <v>#DIV/0!</v>
      </c>
    </row>
    <row r="129" spans="2:25" x14ac:dyDescent="0.3">
      <c r="B129" s="114" t="s">
        <v>304</v>
      </c>
      <c r="C129" s="12" t="s">
        <v>112</v>
      </c>
      <c r="D129" s="13" t="s">
        <v>113</v>
      </c>
      <c r="E129" s="6">
        <v>928</v>
      </c>
      <c r="F129" s="6">
        <v>1392</v>
      </c>
      <c r="G129" s="6">
        <v>812</v>
      </c>
      <c r="H129" s="6">
        <v>0</v>
      </c>
      <c r="I129" s="6">
        <v>1160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f t="shared" si="84"/>
        <v>4292</v>
      </c>
      <c r="R129" s="50">
        <f t="shared" si="71"/>
        <v>1.7086074732054559E-3</v>
      </c>
      <c r="S129" s="16"/>
      <c r="T129" s="6">
        <v>0</v>
      </c>
      <c r="V129" s="47">
        <f t="shared" si="67"/>
        <v>4292</v>
      </c>
      <c r="W129" s="63" t="e">
        <f t="shared" si="68"/>
        <v>#DIV/0!</v>
      </c>
      <c r="X129" s="49">
        <f t="shared" si="69"/>
        <v>-4292</v>
      </c>
      <c r="Y129" s="48" t="e">
        <f t="shared" si="70"/>
        <v>#DIV/0!</v>
      </c>
    </row>
    <row r="130" spans="2:25" x14ac:dyDescent="0.3">
      <c r="B130" s="114" t="s">
        <v>305</v>
      </c>
      <c r="C130" s="12" t="s">
        <v>114</v>
      </c>
      <c r="D130" s="13" t="s">
        <v>115</v>
      </c>
      <c r="E130" s="6">
        <v>11716</v>
      </c>
      <c r="F130" s="6">
        <v>8352</v>
      </c>
      <c r="G130" s="6">
        <v>1972</v>
      </c>
      <c r="H130" s="6">
        <v>5800</v>
      </c>
      <c r="I130" s="6">
        <v>36424</v>
      </c>
      <c r="J130" s="6">
        <v>20184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f t="shared" si="84"/>
        <v>84448</v>
      </c>
      <c r="R130" s="50">
        <f t="shared" si="71"/>
        <v>3.361800649982627E-2</v>
      </c>
      <c r="S130" s="16"/>
      <c r="T130" s="6">
        <v>0</v>
      </c>
      <c r="V130" s="47">
        <f t="shared" si="67"/>
        <v>84448</v>
      </c>
      <c r="W130" s="63" t="e">
        <f t="shared" si="68"/>
        <v>#DIV/0!</v>
      </c>
      <c r="X130" s="49">
        <f t="shared" si="69"/>
        <v>-84448</v>
      </c>
      <c r="Y130" s="48" t="e">
        <f t="shared" si="70"/>
        <v>#DIV/0!</v>
      </c>
    </row>
    <row r="131" spans="2:25" hidden="1" x14ac:dyDescent="0.3">
      <c r="B131" s="114" t="s">
        <v>306</v>
      </c>
      <c r="C131" s="12" t="s">
        <v>116</v>
      </c>
      <c r="D131" s="13" t="s">
        <v>117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f t="shared" si="84"/>
        <v>0</v>
      </c>
      <c r="R131" s="50">
        <f t="shared" si="71"/>
        <v>0</v>
      </c>
      <c r="S131" s="16"/>
      <c r="T131" s="6">
        <v>0</v>
      </c>
      <c r="V131" s="47">
        <f t="shared" si="67"/>
        <v>0</v>
      </c>
      <c r="W131" s="63" t="e">
        <f t="shared" si="68"/>
        <v>#DIV/0!</v>
      </c>
      <c r="X131" s="49">
        <f t="shared" si="69"/>
        <v>0</v>
      </c>
      <c r="Y131" s="48" t="e">
        <f t="shared" si="70"/>
        <v>#DIV/0!</v>
      </c>
    </row>
    <row r="132" spans="2:25" hidden="1" x14ac:dyDescent="0.3">
      <c r="B132" s="114" t="s">
        <v>307</v>
      </c>
      <c r="C132" s="12" t="s">
        <v>118</v>
      </c>
      <c r="D132" s="13" t="s">
        <v>119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f t="shared" si="84"/>
        <v>0</v>
      </c>
      <c r="R132" s="50">
        <f t="shared" si="71"/>
        <v>0</v>
      </c>
      <c r="S132" s="16"/>
      <c r="T132" s="6">
        <v>0</v>
      </c>
      <c r="V132" s="47">
        <f t="shared" si="67"/>
        <v>0</v>
      </c>
      <c r="W132" s="63">
        <v>1</v>
      </c>
      <c r="X132" s="49">
        <f t="shared" si="69"/>
        <v>0</v>
      </c>
      <c r="Y132" s="126">
        <v>1</v>
      </c>
    </row>
    <row r="133" spans="2:25" x14ac:dyDescent="0.3">
      <c r="B133" s="114" t="s">
        <v>308</v>
      </c>
      <c r="C133" s="12" t="s">
        <v>120</v>
      </c>
      <c r="D133" s="13" t="s">
        <v>121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1044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f t="shared" si="84"/>
        <v>1044</v>
      </c>
      <c r="R133" s="50">
        <f t="shared" si="71"/>
        <v>4.1560722321213792E-4</v>
      </c>
      <c r="S133" s="16"/>
      <c r="T133" s="6">
        <v>0</v>
      </c>
      <c r="V133" s="47">
        <f t="shared" si="67"/>
        <v>1044</v>
      </c>
      <c r="W133" s="63" t="e">
        <f t="shared" si="68"/>
        <v>#DIV/0!</v>
      </c>
      <c r="X133" s="49">
        <f t="shared" si="69"/>
        <v>-1044</v>
      </c>
      <c r="Y133" s="126" t="e">
        <f t="shared" si="70"/>
        <v>#DIV/0!</v>
      </c>
    </row>
    <row r="134" spans="2:25" x14ac:dyDescent="0.3">
      <c r="B134" s="114" t="s">
        <v>309</v>
      </c>
      <c r="C134" s="12" t="s">
        <v>122</v>
      </c>
      <c r="D134" s="13" t="s">
        <v>123</v>
      </c>
      <c r="E134" s="6">
        <v>0</v>
      </c>
      <c r="F134" s="6">
        <v>610.5</v>
      </c>
      <c r="G134" s="6">
        <v>0</v>
      </c>
      <c r="H134" s="6">
        <v>890.03</v>
      </c>
      <c r="I134" s="6">
        <v>922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f t="shared" si="84"/>
        <v>2422.5299999999997</v>
      </c>
      <c r="R134" s="50">
        <f t="shared" si="71"/>
        <v>9.6438789889664791E-4</v>
      </c>
      <c r="S134" s="16"/>
      <c r="T134" s="6">
        <v>0</v>
      </c>
      <c r="V134" s="47">
        <f t="shared" si="67"/>
        <v>2422.5299999999997</v>
      </c>
      <c r="W134" s="63" t="e">
        <f t="shared" si="68"/>
        <v>#DIV/0!</v>
      </c>
      <c r="X134" s="49">
        <f t="shared" si="69"/>
        <v>-2422.5299999999997</v>
      </c>
      <c r="Y134" s="126" t="e">
        <f t="shared" si="70"/>
        <v>#DIV/0!</v>
      </c>
    </row>
    <row r="135" spans="2:25" x14ac:dyDescent="0.3">
      <c r="B135" s="114" t="s">
        <v>310</v>
      </c>
      <c r="C135" s="12" t="s">
        <v>124</v>
      </c>
      <c r="D135" s="13" t="s">
        <v>387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31384.65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f t="shared" si="84"/>
        <v>31384.65</v>
      </c>
      <c r="R135" s="50">
        <f t="shared" si="71"/>
        <v>1.2493953293088913E-2</v>
      </c>
      <c r="S135" s="16"/>
      <c r="T135" s="6">
        <v>0</v>
      </c>
      <c r="V135" s="47">
        <f t="shared" si="67"/>
        <v>31384.65</v>
      </c>
      <c r="W135" s="63" t="e">
        <f t="shared" si="68"/>
        <v>#DIV/0!</v>
      </c>
      <c r="X135" s="49">
        <f t="shared" si="69"/>
        <v>-31384.65</v>
      </c>
      <c r="Y135" s="126" t="e">
        <f t="shared" si="70"/>
        <v>#DIV/0!</v>
      </c>
    </row>
    <row r="136" spans="2:25" ht="15" thickBot="1" x14ac:dyDescent="0.35">
      <c r="B136" s="116" t="s">
        <v>311</v>
      </c>
      <c r="C136" s="12" t="s">
        <v>125</v>
      </c>
      <c r="D136" s="13" t="s">
        <v>388</v>
      </c>
      <c r="E136" s="6">
        <v>0</v>
      </c>
      <c r="F136" s="6">
        <v>5984.02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f t="shared" si="84"/>
        <v>5984.02</v>
      </c>
      <c r="R136" s="50">
        <f t="shared" si="71"/>
        <v>2.3821857623044997E-3</v>
      </c>
      <c r="S136" s="16"/>
      <c r="T136" s="6">
        <v>0</v>
      </c>
      <c r="V136" s="64">
        <f t="shared" si="67"/>
        <v>5984.02</v>
      </c>
      <c r="W136" s="65" t="e">
        <f t="shared" si="68"/>
        <v>#DIV/0!</v>
      </c>
      <c r="X136" s="55">
        <f t="shared" si="69"/>
        <v>-5984.02</v>
      </c>
      <c r="Y136" s="124" t="e">
        <f t="shared" si="70"/>
        <v>#DIV/0!</v>
      </c>
    </row>
    <row r="137" spans="2:25" s="42" customFormat="1" ht="15" thickBot="1" x14ac:dyDescent="0.35">
      <c r="B137" s="110" t="s">
        <v>312</v>
      </c>
      <c r="C137" s="4" t="s">
        <v>126</v>
      </c>
      <c r="D137" s="5" t="s">
        <v>127</v>
      </c>
      <c r="E137" s="16">
        <f t="shared" ref="E137:P137" si="85">E138</f>
        <v>1003.28</v>
      </c>
      <c r="F137" s="16">
        <f t="shared" si="85"/>
        <v>771.39</v>
      </c>
      <c r="G137" s="16">
        <f t="shared" si="85"/>
        <v>1379.21</v>
      </c>
      <c r="H137" s="16">
        <f t="shared" si="85"/>
        <v>1595.55</v>
      </c>
      <c r="I137" s="16">
        <f t="shared" si="85"/>
        <v>1212</v>
      </c>
      <c r="J137" s="16">
        <f t="shared" si="85"/>
        <v>1339.48</v>
      </c>
      <c r="K137" s="16">
        <f t="shared" si="85"/>
        <v>0</v>
      </c>
      <c r="L137" s="16">
        <f t="shared" si="85"/>
        <v>0</v>
      </c>
      <c r="M137" s="16">
        <f t="shared" si="85"/>
        <v>0</v>
      </c>
      <c r="N137" s="16">
        <f t="shared" si="85"/>
        <v>0</v>
      </c>
      <c r="O137" s="16">
        <f t="shared" si="85"/>
        <v>0</v>
      </c>
      <c r="P137" s="16">
        <f t="shared" si="85"/>
        <v>0</v>
      </c>
      <c r="Q137" s="16">
        <f>Q138</f>
        <v>7300.91</v>
      </c>
      <c r="R137" s="50">
        <f t="shared" si="71"/>
        <v>2.9064280958062544E-3</v>
      </c>
      <c r="S137" s="16"/>
      <c r="T137" s="16">
        <f t="shared" ref="T137" si="86">T138</f>
        <v>0</v>
      </c>
      <c r="V137" s="66">
        <f t="shared" si="67"/>
        <v>7300.91</v>
      </c>
      <c r="W137" s="39" t="e">
        <f t="shared" si="68"/>
        <v>#DIV/0!</v>
      </c>
      <c r="X137" s="67">
        <f t="shared" si="69"/>
        <v>-7300.91</v>
      </c>
      <c r="Y137" s="125" t="e">
        <f t="shared" si="70"/>
        <v>#DIV/0!</v>
      </c>
    </row>
    <row r="138" spans="2:25" ht="15" thickBot="1" x14ac:dyDescent="0.35">
      <c r="B138" s="117" t="s">
        <v>313</v>
      </c>
      <c r="C138" s="17" t="s">
        <v>128</v>
      </c>
      <c r="D138" s="18" t="s">
        <v>129</v>
      </c>
      <c r="E138" s="6">
        <v>1003.28</v>
      </c>
      <c r="F138" s="6">
        <v>771.39</v>
      </c>
      <c r="G138" s="6">
        <v>1379.21</v>
      </c>
      <c r="H138" s="6">
        <v>1595.55</v>
      </c>
      <c r="I138" s="6">
        <v>1212</v>
      </c>
      <c r="J138" s="6">
        <v>1339.48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f>SUM(E138:P138)</f>
        <v>7300.91</v>
      </c>
      <c r="R138" s="50">
        <f t="shared" si="71"/>
        <v>2.9064280958062544E-3</v>
      </c>
      <c r="S138" s="16"/>
      <c r="T138" s="6">
        <v>0</v>
      </c>
      <c r="V138" s="58">
        <f t="shared" si="67"/>
        <v>7300.91</v>
      </c>
      <c r="W138" s="59" t="e">
        <f t="shared" si="68"/>
        <v>#DIV/0!</v>
      </c>
      <c r="X138" s="60">
        <f t="shared" si="69"/>
        <v>-7300.91</v>
      </c>
      <c r="Y138" s="131" t="e">
        <f t="shared" si="70"/>
        <v>#DIV/0!</v>
      </c>
    </row>
    <row r="139" spans="2:25" s="42" customFormat="1" ht="15" thickBot="1" x14ac:dyDescent="0.35">
      <c r="B139" s="110" t="s">
        <v>314</v>
      </c>
      <c r="C139" s="4" t="s">
        <v>130</v>
      </c>
      <c r="D139" s="5" t="s">
        <v>131</v>
      </c>
      <c r="E139" s="16">
        <f t="shared" ref="E139:O139" si="87">SUM(E140:E157)</f>
        <v>0</v>
      </c>
      <c r="F139" s="16">
        <f t="shared" si="87"/>
        <v>5212.7</v>
      </c>
      <c r="G139" s="16">
        <f t="shared" si="87"/>
        <v>42818</v>
      </c>
      <c r="H139" s="16">
        <f t="shared" si="87"/>
        <v>8250</v>
      </c>
      <c r="I139" s="16">
        <f t="shared" si="87"/>
        <v>0</v>
      </c>
      <c r="J139" s="16">
        <f t="shared" si="87"/>
        <v>0</v>
      </c>
      <c r="K139" s="16">
        <f t="shared" si="87"/>
        <v>0</v>
      </c>
      <c r="L139" s="16">
        <f t="shared" si="87"/>
        <v>0</v>
      </c>
      <c r="M139" s="16">
        <f t="shared" si="87"/>
        <v>0</v>
      </c>
      <c r="N139" s="16">
        <f t="shared" si="87"/>
        <v>0</v>
      </c>
      <c r="O139" s="16">
        <f t="shared" si="87"/>
        <v>0</v>
      </c>
      <c r="P139" s="16">
        <f t="shared" ref="P139" si="88">SUM(P140:P157)</f>
        <v>0</v>
      </c>
      <c r="Q139" s="16">
        <f>SUM(Q140:Q157)</f>
        <v>56280.7</v>
      </c>
      <c r="R139" s="50">
        <f t="shared" si="71"/>
        <v>2.240485196114499E-2</v>
      </c>
      <c r="S139" s="16"/>
      <c r="T139" s="16">
        <f t="shared" ref="T139" si="89">SUM(T140:T157)</f>
        <v>0</v>
      </c>
      <c r="V139" s="78">
        <f t="shared" si="67"/>
        <v>56280.7</v>
      </c>
      <c r="W139" s="59" t="e">
        <f t="shared" si="68"/>
        <v>#DIV/0!</v>
      </c>
      <c r="X139" s="79">
        <f t="shared" si="69"/>
        <v>-56280.7</v>
      </c>
      <c r="Y139" s="80" t="e">
        <f t="shared" si="70"/>
        <v>#DIV/0!</v>
      </c>
    </row>
    <row r="140" spans="2:25" x14ac:dyDescent="0.3">
      <c r="B140" s="112" t="s">
        <v>315</v>
      </c>
      <c r="C140" s="17" t="s">
        <v>132</v>
      </c>
      <c r="D140" s="18" t="s">
        <v>389</v>
      </c>
      <c r="E140" s="6">
        <v>0</v>
      </c>
      <c r="F140" s="6">
        <v>3472.7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f t="shared" ref="Q140:Q157" si="90">SUM(E140:P140)</f>
        <v>3472.7</v>
      </c>
      <c r="R140" s="50">
        <f t="shared" si="71"/>
        <v>1.3824513448743212E-3</v>
      </c>
      <c r="S140" s="16"/>
      <c r="T140" s="6">
        <v>0</v>
      </c>
      <c r="V140" s="43">
        <f t="shared" si="67"/>
        <v>3472.7</v>
      </c>
      <c r="W140" s="62" t="e">
        <f t="shared" si="68"/>
        <v>#DIV/0!</v>
      </c>
      <c r="X140" s="45">
        <f t="shared" si="69"/>
        <v>-3472.7</v>
      </c>
      <c r="Y140" s="44" t="e">
        <f t="shared" si="70"/>
        <v>#DIV/0!</v>
      </c>
    </row>
    <row r="141" spans="2:25" ht="15" thickBot="1" x14ac:dyDescent="0.35">
      <c r="B141" s="112" t="s">
        <v>316</v>
      </c>
      <c r="C141" s="17" t="s">
        <v>133</v>
      </c>
      <c r="D141" s="18" t="s">
        <v>134</v>
      </c>
      <c r="E141" s="6">
        <v>0</v>
      </c>
      <c r="F141" s="6">
        <v>1740</v>
      </c>
      <c r="G141" s="6">
        <v>42818</v>
      </c>
      <c r="H141" s="6">
        <v>8250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f t="shared" si="90"/>
        <v>52808</v>
      </c>
      <c r="R141" s="50">
        <f t="shared" si="71"/>
        <v>2.102240061627067E-2</v>
      </c>
      <c r="S141" s="16"/>
      <c r="T141" s="6">
        <v>0</v>
      </c>
      <c r="V141" s="47">
        <f t="shared" si="67"/>
        <v>52808</v>
      </c>
      <c r="W141" s="63" t="e">
        <f t="shared" si="68"/>
        <v>#DIV/0!</v>
      </c>
      <c r="X141" s="49">
        <f t="shared" si="69"/>
        <v>-52808</v>
      </c>
      <c r="Y141" s="76" t="e">
        <f t="shared" si="70"/>
        <v>#DIV/0!</v>
      </c>
    </row>
    <row r="142" spans="2:25" hidden="1" x14ac:dyDescent="0.3">
      <c r="B142" s="114" t="s">
        <v>316</v>
      </c>
      <c r="C142" s="17" t="s">
        <v>317</v>
      </c>
      <c r="D142" s="18" t="s">
        <v>149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f t="shared" si="90"/>
        <v>0</v>
      </c>
      <c r="R142" s="50">
        <f t="shared" si="71"/>
        <v>0</v>
      </c>
      <c r="S142" s="16"/>
      <c r="T142" s="6">
        <v>0</v>
      </c>
      <c r="V142" s="47">
        <f t="shared" si="67"/>
        <v>0</v>
      </c>
      <c r="W142" s="63" t="e">
        <f t="shared" si="68"/>
        <v>#DIV/0!</v>
      </c>
      <c r="X142" s="49">
        <f t="shared" si="69"/>
        <v>0</v>
      </c>
      <c r="Y142" s="48" t="e">
        <f t="shared" si="70"/>
        <v>#DIV/0!</v>
      </c>
    </row>
    <row r="143" spans="2:25" hidden="1" x14ac:dyDescent="0.3">
      <c r="B143" s="114" t="s">
        <v>318</v>
      </c>
      <c r="C143" s="17" t="s">
        <v>319</v>
      </c>
      <c r="D143" s="18" t="s">
        <v>390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f t="shared" si="90"/>
        <v>0</v>
      </c>
      <c r="R143" s="50">
        <f t="shared" si="71"/>
        <v>0</v>
      </c>
      <c r="S143" s="16"/>
      <c r="T143" s="6">
        <v>0</v>
      </c>
      <c r="V143" s="47">
        <f t="shared" si="67"/>
        <v>0</v>
      </c>
      <c r="W143" s="63" t="e">
        <f t="shared" si="68"/>
        <v>#DIV/0!</v>
      </c>
      <c r="X143" s="49">
        <f t="shared" si="69"/>
        <v>0</v>
      </c>
      <c r="Y143" s="48" t="e">
        <f t="shared" si="70"/>
        <v>#DIV/0!</v>
      </c>
    </row>
    <row r="144" spans="2:25" hidden="1" x14ac:dyDescent="0.3">
      <c r="B144" s="114" t="s">
        <v>320</v>
      </c>
      <c r="C144" s="17" t="s">
        <v>135</v>
      </c>
      <c r="D144" s="81" t="s">
        <v>391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f t="shared" si="90"/>
        <v>0</v>
      </c>
      <c r="R144" s="50">
        <f t="shared" si="71"/>
        <v>0</v>
      </c>
      <c r="S144" s="16"/>
      <c r="T144" s="6">
        <v>0</v>
      </c>
      <c r="V144" s="47">
        <f t="shared" si="67"/>
        <v>0</v>
      </c>
      <c r="W144" s="63" t="e">
        <f t="shared" si="68"/>
        <v>#DIV/0!</v>
      </c>
      <c r="X144" s="49">
        <f t="shared" si="69"/>
        <v>0</v>
      </c>
      <c r="Y144" s="48" t="e">
        <f t="shared" si="70"/>
        <v>#DIV/0!</v>
      </c>
    </row>
    <row r="145" spans="2:25" hidden="1" x14ac:dyDescent="0.3">
      <c r="B145" s="114" t="s">
        <v>321</v>
      </c>
      <c r="C145" s="17" t="s">
        <v>136</v>
      </c>
      <c r="D145" s="18" t="s">
        <v>390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f t="shared" si="90"/>
        <v>0</v>
      </c>
      <c r="R145" s="50">
        <f t="shared" si="71"/>
        <v>0</v>
      </c>
      <c r="S145" s="16"/>
      <c r="T145" s="6">
        <v>0</v>
      </c>
      <c r="V145" s="47">
        <f t="shared" si="67"/>
        <v>0</v>
      </c>
      <c r="W145" s="63" t="e">
        <f t="shared" si="68"/>
        <v>#DIV/0!</v>
      </c>
      <c r="X145" s="49">
        <f t="shared" si="69"/>
        <v>0</v>
      </c>
      <c r="Y145" s="48" t="e">
        <f t="shared" si="70"/>
        <v>#DIV/0!</v>
      </c>
    </row>
    <row r="146" spans="2:25" hidden="1" x14ac:dyDescent="0.3">
      <c r="B146" s="114" t="s">
        <v>322</v>
      </c>
      <c r="C146" s="17" t="s">
        <v>323</v>
      </c>
      <c r="D146" s="18"/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f t="shared" si="90"/>
        <v>0</v>
      </c>
      <c r="R146" s="50">
        <f t="shared" si="71"/>
        <v>0</v>
      </c>
      <c r="S146" s="16"/>
      <c r="T146" s="6">
        <v>0</v>
      </c>
      <c r="V146" s="47">
        <f t="shared" si="67"/>
        <v>0</v>
      </c>
      <c r="W146" s="63" t="e">
        <f t="shared" si="68"/>
        <v>#DIV/0!</v>
      </c>
      <c r="X146" s="49">
        <f t="shared" si="69"/>
        <v>0</v>
      </c>
      <c r="Y146" s="48" t="e">
        <f t="shared" si="70"/>
        <v>#DIV/0!</v>
      </c>
    </row>
    <row r="147" spans="2:25" hidden="1" x14ac:dyDescent="0.3">
      <c r="B147" s="114" t="s">
        <v>324</v>
      </c>
      <c r="C147" s="17" t="s">
        <v>137</v>
      </c>
      <c r="D147" s="18" t="s">
        <v>392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f t="shared" si="90"/>
        <v>0</v>
      </c>
      <c r="R147" s="50">
        <f t="shared" si="71"/>
        <v>0</v>
      </c>
      <c r="S147" s="16"/>
      <c r="T147" s="6">
        <v>0</v>
      </c>
      <c r="V147" s="47">
        <f t="shared" si="67"/>
        <v>0</v>
      </c>
      <c r="W147" s="63">
        <v>1</v>
      </c>
      <c r="X147" s="49">
        <f t="shared" si="69"/>
        <v>0</v>
      </c>
      <c r="Y147" s="126">
        <v>1</v>
      </c>
    </row>
    <row r="148" spans="2:25" hidden="1" x14ac:dyDescent="0.3">
      <c r="B148" s="114" t="s">
        <v>325</v>
      </c>
      <c r="C148" s="17" t="s">
        <v>326</v>
      </c>
      <c r="D148" s="18"/>
      <c r="E148" s="6">
        <f t="shared" ref="E148:P148" si="91">E149</f>
        <v>0</v>
      </c>
      <c r="F148" s="6">
        <f t="shared" si="91"/>
        <v>0</v>
      </c>
      <c r="G148" s="6">
        <f t="shared" si="91"/>
        <v>0</v>
      </c>
      <c r="H148" s="6">
        <f t="shared" si="91"/>
        <v>0</v>
      </c>
      <c r="I148" s="6">
        <f t="shared" si="91"/>
        <v>0</v>
      </c>
      <c r="J148" s="6">
        <f t="shared" si="91"/>
        <v>0</v>
      </c>
      <c r="K148" s="6">
        <f t="shared" si="91"/>
        <v>0</v>
      </c>
      <c r="L148" s="6">
        <f t="shared" si="91"/>
        <v>0</v>
      </c>
      <c r="M148" s="6">
        <f t="shared" si="91"/>
        <v>0</v>
      </c>
      <c r="N148" s="6">
        <f t="shared" si="91"/>
        <v>0</v>
      </c>
      <c r="O148" s="6">
        <f t="shared" si="91"/>
        <v>0</v>
      </c>
      <c r="P148" s="6">
        <f t="shared" si="91"/>
        <v>0</v>
      </c>
      <c r="Q148" s="6">
        <f t="shared" si="90"/>
        <v>0</v>
      </c>
      <c r="R148" s="50">
        <f t="shared" si="71"/>
        <v>0</v>
      </c>
      <c r="S148" s="16"/>
      <c r="T148" s="6">
        <f t="shared" ref="T148" si="92">T149</f>
        <v>0</v>
      </c>
      <c r="V148" s="47">
        <f t="shared" si="67"/>
        <v>0</v>
      </c>
      <c r="W148" s="63" t="e">
        <f t="shared" si="68"/>
        <v>#DIV/0!</v>
      </c>
      <c r="X148" s="49">
        <f t="shared" si="69"/>
        <v>0</v>
      </c>
      <c r="Y148" s="126" t="e">
        <f t="shared" si="70"/>
        <v>#DIV/0!</v>
      </c>
    </row>
    <row r="149" spans="2:25" hidden="1" x14ac:dyDescent="0.3">
      <c r="B149" s="114" t="s">
        <v>327</v>
      </c>
      <c r="C149" s="17" t="s">
        <v>328</v>
      </c>
      <c r="D149" s="18"/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f t="shared" si="90"/>
        <v>0</v>
      </c>
      <c r="R149" s="50">
        <f t="shared" si="71"/>
        <v>0</v>
      </c>
      <c r="S149" s="16"/>
      <c r="T149" s="6">
        <v>0</v>
      </c>
      <c r="V149" s="47">
        <f t="shared" si="67"/>
        <v>0</v>
      </c>
      <c r="W149" s="63" t="e">
        <f t="shared" si="68"/>
        <v>#DIV/0!</v>
      </c>
      <c r="X149" s="49">
        <f t="shared" si="69"/>
        <v>0</v>
      </c>
      <c r="Y149" s="126" t="e">
        <f t="shared" si="70"/>
        <v>#DIV/0!</v>
      </c>
    </row>
    <row r="150" spans="2:25" hidden="1" x14ac:dyDescent="0.3">
      <c r="B150" s="114" t="s">
        <v>329</v>
      </c>
      <c r="C150" s="17" t="s">
        <v>330</v>
      </c>
      <c r="D150" s="18"/>
      <c r="E150" s="6">
        <f t="shared" ref="E150:P150" si="93">E151</f>
        <v>0</v>
      </c>
      <c r="F150" s="6">
        <f t="shared" si="93"/>
        <v>0</v>
      </c>
      <c r="G150" s="6">
        <f t="shared" si="93"/>
        <v>0</v>
      </c>
      <c r="H150" s="6">
        <f t="shared" si="93"/>
        <v>0</v>
      </c>
      <c r="I150" s="6">
        <f t="shared" si="93"/>
        <v>0</v>
      </c>
      <c r="J150" s="6">
        <f t="shared" si="93"/>
        <v>0</v>
      </c>
      <c r="K150" s="6">
        <f t="shared" si="93"/>
        <v>0</v>
      </c>
      <c r="L150" s="6">
        <f t="shared" si="93"/>
        <v>0</v>
      </c>
      <c r="M150" s="6">
        <f t="shared" si="93"/>
        <v>0</v>
      </c>
      <c r="N150" s="6">
        <f t="shared" si="93"/>
        <v>0</v>
      </c>
      <c r="O150" s="6">
        <f t="shared" si="93"/>
        <v>0</v>
      </c>
      <c r="P150" s="6">
        <f t="shared" si="93"/>
        <v>0</v>
      </c>
      <c r="Q150" s="6">
        <f t="shared" si="90"/>
        <v>0</v>
      </c>
      <c r="R150" s="50">
        <f t="shared" si="71"/>
        <v>0</v>
      </c>
      <c r="S150" s="16"/>
      <c r="T150" s="6">
        <f t="shared" ref="T150" si="94">T151</f>
        <v>0</v>
      </c>
      <c r="V150" s="47">
        <f t="shared" si="67"/>
        <v>0</v>
      </c>
      <c r="W150" s="63" t="e">
        <f t="shared" si="68"/>
        <v>#DIV/0!</v>
      </c>
      <c r="X150" s="49">
        <f t="shared" si="69"/>
        <v>0</v>
      </c>
      <c r="Y150" s="126" t="e">
        <f t="shared" si="70"/>
        <v>#DIV/0!</v>
      </c>
    </row>
    <row r="151" spans="2:25" hidden="1" x14ac:dyDescent="0.3">
      <c r="B151" s="114" t="s">
        <v>331</v>
      </c>
      <c r="C151" s="17" t="s">
        <v>332</v>
      </c>
      <c r="D151" s="18"/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f t="shared" si="90"/>
        <v>0</v>
      </c>
      <c r="R151" s="50">
        <f t="shared" si="71"/>
        <v>0</v>
      </c>
      <c r="S151" s="16"/>
      <c r="T151" s="6">
        <v>0</v>
      </c>
      <c r="V151" s="47">
        <f t="shared" si="67"/>
        <v>0</v>
      </c>
      <c r="W151" s="63" t="e">
        <f t="shared" si="68"/>
        <v>#DIV/0!</v>
      </c>
      <c r="X151" s="49">
        <f t="shared" si="69"/>
        <v>0</v>
      </c>
      <c r="Y151" s="126" t="e">
        <f t="shared" si="70"/>
        <v>#DIV/0!</v>
      </c>
    </row>
    <row r="152" spans="2:25" hidden="1" x14ac:dyDescent="0.3">
      <c r="B152" s="114" t="s">
        <v>333</v>
      </c>
      <c r="C152" s="17" t="s">
        <v>334</v>
      </c>
      <c r="D152" s="18"/>
      <c r="E152" s="6">
        <f t="shared" ref="E152:O152" si="95">SUM(E153:E157)</f>
        <v>0</v>
      </c>
      <c r="F152" s="6">
        <f t="shared" si="95"/>
        <v>0</v>
      </c>
      <c r="G152" s="6">
        <f t="shared" si="95"/>
        <v>0</v>
      </c>
      <c r="H152" s="6">
        <f t="shared" si="95"/>
        <v>0</v>
      </c>
      <c r="I152" s="6">
        <f t="shared" si="95"/>
        <v>0</v>
      </c>
      <c r="J152" s="6">
        <f t="shared" si="95"/>
        <v>0</v>
      </c>
      <c r="K152" s="6">
        <f t="shared" si="95"/>
        <v>0</v>
      </c>
      <c r="L152" s="6">
        <f t="shared" si="95"/>
        <v>0</v>
      </c>
      <c r="M152" s="6">
        <f t="shared" si="95"/>
        <v>0</v>
      </c>
      <c r="N152" s="6">
        <f t="shared" si="95"/>
        <v>0</v>
      </c>
      <c r="O152" s="6">
        <f t="shared" si="95"/>
        <v>0</v>
      </c>
      <c r="P152" s="6">
        <f t="shared" ref="P152" si="96">SUM(P153:P157)</f>
        <v>0</v>
      </c>
      <c r="Q152" s="6">
        <f t="shared" si="90"/>
        <v>0</v>
      </c>
      <c r="R152" s="50">
        <f t="shared" si="71"/>
        <v>0</v>
      </c>
      <c r="S152" s="16"/>
      <c r="T152" s="6">
        <f t="shared" ref="T152" si="97">SUM(T153:T157)</f>
        <v>0</v>
      </c>
      <c r="V152" s="47">
        <f t="shared" si="67"/>
        <v>0</v>
      </c>
      <c r="W152" s="63" t="e">
        <f t="shared" si="68"/>
        <v>#DIV/0!</v>
      </c>
      <c r="X152" s="49">
        <f t="shared" si="69"/>
        <v>0</v>
      </c>
      <c r="Y152" s="126" t="e">
        <f t="shared" si="70"/>
        <v>#DIV/0!</v>
      </c>
    </row>
    <row r="153" spans="2:25" hidden="1" x14ac:dyDescent="0.3">
      <c r="B153" s="114" t="s">
        <v>335</v>
      </c>
      <c r="C153" s="17" t="s">
        <v>336</v>
      </c>
      <c r="D153" s="18"/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f t="shared" si="90"/>
        <v>0</v>
      </c>
      <c r="R153" s="50">
        <f t="shared" si="71"/>
        <v>0</v>
      </c>
      <c r="S153" s="16"/>
      <c r="T153" s="6">
        <v>0</v>
      </c>
      <c r="V153" s="47">
        <f t="shared" si="67"/>
        <v>0</v>
      </c>
      <c r="W153" s="63" t="e">
        <f t="shared" si="68"/>
        <v>#DIV/0!</v>
      </c>
      <c r="X153" s="49">
        <f t="shared" si="69"/>
        <v>0</v>
      </c>
      <c r="Y153" s="126" t="e">
        <f t="shared" si="70"/>
        <v>#DIV/0!</v>
      </c>
    </row>
    <row r="154" spans="2:25" hidden="1" x14ac:dyDescent="0.3">
      <c r="B154" s="114" t="s">
        <v>337</v>
      </c>
      <c r="C154" s="17" t="s">
        <v>138</v>
      </c>
      <c r="D154" s="18"/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f t="shared" si="90"/>
        <v>0</v>
      </c>
      <c r="R154" s="50">
        <f t="shared" si="71"/>
        <v>0</v>
      </c>
      <c r="S154" s="16"/>
      <c r="T154" s="6">
        <v>0</v>
      </c>
      <c r="V154" s="47">
        <f t="shared" si="67"/>
        <v>0</v>
      </c>
      <c r="W154" s="63" t="e">
        <f t="shared" si="68"/>
        <v>#DIV/0!</v>
      </c>
      <c r="X154" s="49">
        <f t="shared" si="69"/>
        <v>0</v>
      </c>
      <c r="Y154" s="126" t="e">
        <f t="shared" si="70"/>
        <v>#DIV/0!</v>
      </c>
    </row>
    <row r="155" spans="2:25" hidden="1" x14ac:dyDescent="0.3">
      <c r="B155" s="114" t="s">
        <v>338</v>
      </c>
      <c r="C155" s="17" t="s">
        <v>339</v>
      </c>
      <c r="D155" s="18"/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f t="shared" si="90"/>
        <v>0</v>
      </c>
      <c r="R155" s="50">
        <f t="shared" si="71"/>
        <v>0</v>
      </c>
      <c r="S155" s="16"/>
      <c r="T155" s="6">
        <v>0</v>
      </c>
      <c r="V155" s="47">
        <f t="shared" si="67"/>
        <v>0</v>
      </c>
      <c r="W155" s="63" t="e">
        <f t="shared" si="68"/>
        <v>#DIV/0!</v>
      </c>
      <c r="X155" s="49">
        <f t="shared" si="69"/>
        <v>0</v>
      </c>
      <c r="Y155" s="126" t="e">
        <f t="shared" si="70"/>
        <v>#DIV/0!</v>
      </c>
    </row>
    <row r="156" spans="2:25" hidden="1" x14ac:dyDescent="0.3">
      <c r="B156" s="114" t="s">
        <v>340</v>
      </c>
      <c r="C156" s="17" t="s">
        <v>341</v>
      </c>
      <c r="D156" s="18"/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f t="shared" si="90"/>
        <v>0</v>
      </c>
      <c r="R156" s="50">
        <f t="shared" si="71"/>
        <v>0</v>
      </c>
      <c r="S156" s="16"/>
      <c r="T156" s="6">
        <v>0</v>
      </c>
      <c r="V156" s="47">
        <f t="shared" si="67"/>
        <v>0</v>
      </c>
      <c r="W156" s="63" t="e">
        <f t="shared" si="68"/>
        <v>#DIV/0!</v>
      </c>
      <c r="X156" s="49">
        <f t="shared" si="69"/>
        <v>0</v>
      </c>
      <c r="Y156" s="126" t="e">
        <f t="shared" si="70"/>
        <v>#DIV/0!</v>
      </c>
    </row>
    <row r="157" spans="2:25" ht="15" hidden="1" thickBot="1" x14ac:dyDescent="0.35">
      <c r="B157" s="116" t="s">
        <v>342</v>
      </c>
      <c r="C157" s="17" t="s">
        <v>343</v>
      </c>
      <c r="D157" s="18"/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f t="shared" si="90"/>
        <v>0</v>
      </c>
      <c r="R157" s="50">
        <f t="shared" si="71"/>
        <v>0</v>
      </c>
      <c r="S157" s="16"/>
      <c r="T157" s="6">
        <v>0</v>
      </c>
      <c r="V157" s="64">
        <f t="shared" si="67"/>
        <v>0</v>
      </c>
      <c r="W157" s="65" t="e">
        <f t="shared" si="68"/>
        <v>#DIV/0!</v>
      </c>
      <c r="X157" s="55">
        <f t="shared" si="69"/>
        <v>0</v>
      </c>
      <c r="Y157" s="124" t="e">
        <f t="shared" si="70"/>
        <v>#DIV/0!</v>
      </c>
    </row>
    <row r="158" spans="2:25" s="42" customFormat="1" ht="15" thickBot="1" x14ac:dyDescent="0.35">
      <c r="B158" s="110" t="s">
        <v>344</v>
      </c>
      <c r="C158" s="4" t="s">
        <v>139</v>
      </c>
      <c r="D158" s="5" t="s">
        <v>140</v>
      </c>
      <c r="E158" s="16">
        <f t="shared" ref="E158:O158" si="98">SUM(E159:E161)</f>
        <v>731.49</v>
      </c>
      <c r="F158" s="16">
        <f t="shared" si="98"/>
        <v>1026.8</v>
      </c>
      <c r="G158" s="16">
        <f t="shared" si="98"/>
        <v>952.72</v>
      </c>
      <c r="H158" s="16">
        <f t="shared" si="98"/>
        <v>770.59</v>
      </c>
      <c r="I158" s="16">
        <f t="shared" si="98"/>
        <v>832.04</v>
      </c>
      <c r="J158" s="16">
        <f t="shared" si="98"/>
        <v>803.04</v>
      </c>
      <c r="K158" s="16">
        <f t="shared" si="98"/>
        <v>0</v>
      </c>
      <c r="L158" s="16">
        <f t="shared" si="98"/>
        <v>0</v>
      </c>
      <c r="M158" s="16">
        <f t="shared" si="98"/>
        <v>0</v>
      </c>
      <c r="N158" s="16">
        <f t="shared" si="98"/>
        <v>0</v>
      </c>
      <c r="O158" s="16">
        <f t="shared" si="98"/>
        <v>0</v>
      </c>
      <c r="P158" s="16">
        <f t="shared" ref="P158:Q158" si="99">SUM(P159:P161)</f>
        <v>0</v>
      </c>
      <c r="Q158" s="16">
        <f t="shared" si="99"/>
        <v>5116.68</v>
      </c>
      <c r="R158" s="50">
        <f t="shared" si="71"/>
        <v>2.0369053322462469E-3</v>
      </c>
      <c r="S158" s="16"/>
      <c r="T158" s="16">
        <f t="shared" ref="T158" si="100">SUM(T159:T161)</f>
        <v>0</v>
      </c>
      <c r="V158" s="66">
        <f t="shared" si="67"/>
        <v>5116.68</v>
      </c>
      <c r="W158" s="39" t="e">
        <f t="shared" si="68"/>
        <v>#DIV/0!</v>
      </c>
      <c r="X158" s="67">
        <f t="shared" si="69"/>
        <v>-5116.68</v>
      </c>
      <c r="Y158" s="125" t="e">
        <f t="shared" si="70"/>
        <v>#DIV/0!</v>
      </c>
    </row>
    <row r="159" spans="2:25" x14ac:dyDescent="0.3">
      <c r="B159" s="112" t="s">
        <v>345</v>
      </c>
      <c r="C159" s="12" t="s">
        <v>141</v>
      </c>
      <c r="D159" s="13" t="s">
        <v>142</v>
      </c>
      <c r="E159" s="6">
        <v>244.76</v>
      </c>
      <c r="F159" s="6">
        <v>342.2</v>
      </c>
      <c r="G159" s="6">
        <v>241.28</v>
      </c>
      <c r="H159" s="6">
        <v>248.24</v>
      </c>
      <c r="I159" s="6">
        <v>119.48</v>
      </c>
      <c r="J159" s="6">
        <v>138.04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f>SUM(E159:P159)</f>
        <v>1334</v>
      </c>
      <c r="R159" s="50">
        <f t="shared" si="71"/>
        <v>5.3105367410439847E-4</v>
      </c>
      <c r="S159" s="16"/>
      <c r="T159" s="6">
        <v>0</v>
      </c>
      <c r="V159" s="43">
        <f t="shared" si="67"/>
        <v>1334</v>
      </c>
      <c r="W159" s="62" t="e">
        <f t="shared" si="68"/>
        <v>#DIV/0!</v>
      </c>
      <c r="X159" s="45">
        <f t="shared" si="69"/>
        <v>-1334</v>
      </c>
      <c r="Y159" s="130" t="e">
        <f t="shared" si="70"/>
        <v>#DIV/0!</v>
      </c>
    </row>
    <row r="160" spans="2:25" x14ac:dyDescent="0.3">
      <c r="B160" s="114" t="s">
        <v>346</v>
      </c>
      <c r="C160" s="12" t="s">
        <v>143</v>
      </c>
      <c r="D160" s="13" t="s">
        <v>144</v>
      </c>
      <c r="E160" s="6">
        <v>486.73</v>
      </c>
      <c r="F160" s="6">
        <v>684.6</v>
      </c>
      <c r="G160" s="6">
        <v>711.44</v>
      </c>
      <c r="H160" s="6">
        <v>522.35</v>
      </c>
      <c r="I160" s="6">
        <v>712.56</v>
      </c>
      <c r="J160" s="6">
        <v>665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f>SUM(E160:P160)</f>
        <v>3782.68</v>
      </c>
      <c r="R160" s="50">
        <f t="shared" si="71"/>
        <v>1.5058516581418484E-3</v>
      </c>
      <c r="S160" s="16"/>
      <c r="T160" s="6">
        <v>0</v>
      </c>
      <c r="V160" s="47">
        <f t="shared" si="67"/>
        <v>3782.68</v>
      </c>
      <c r="W160" s="63" t="e">
        <f t="shared" si="68"/>
        <v>#DIV/0!</v>
      </c>
      <c r="X160" s="49">
        <f t="shared" si="69"/>
        <v>-3782.68</v>
      </c>
      <c r="Y160" s="48" t="e">
        <f t="shared" si="70"/>
        <v>#DIV/0!</v>
      </c>
    </row>
    <row r="161" spans="2:25" hidden="1" x14ac:dyDescent="0.3">
      <c r="B161" s="114" t="s">
        <v>347</v>
      </c>
      <c r="C161" s="12" t="s">
        <v>348</v>
      </c>
      <c r="D161" s="13"/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f>SUM(E161:P161)</f>
        <v>0</v>
      </c>
      <c r="R161" s="50">
        <f t="shared" si="71"/>
        <v>0</v>
      </c>
      <c r="S161" s="16"/>
      <c r="T161" s="6">
        <v>0</v>
      </c>
      <c r="V161" s="47">
        <f t="shared" si="67"/>
        <v>0</v>
      </c>
      <c r="W161" s="44" t="e">
        <f>V161/T$26</f>
        <v>#DIV/0!</v>
      </c>
      <c r="X161" s="49">
        <f t="shared" si="69"/>
        <v>0</v>
      </c>
      <c r="Y161" s="48"/>
    </row>
    <row r="162" spans="2:25" x14ac:dyDescent="0.3">
      <c r="B162" s="114"/>
      <c r="C162" s="12"/>
      <c r="D162" s="13"/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/>
      <c r="R162" s="7"/>
      <c r="S162" s="6"/>
      <c r="T162" s="6">
        <v>0</v>
      </c>
      <c r="V162" s="23"/>
      <c r="W162" s="48"/>
      <c r="X162" s="49"/>
      <c r="Y162" s="48"/>
    </row>
    <row r="163" spans="2:25" x14ac:dyDescent="0.3">
      <c r="B163" s="132"/>
      <c r="C163" s="4" t="s">
        <v>145</v>
      </c>
      <c r="D163" s="5" t="s">
        <v>146</v>
      </c>
      <c r="E163" s="82">
        <f t="shared" ref="E163:Q163" si="101">E3-E26</f>
        <v>526451.64</v>
      </c>
      <c r="F163" s="82">
        <f t="shared" si="101"/>
        <v>-99155.800000000047</v>
      </c>
      <c r="G163" s="82">
        <f t="shared" si="101"/>
        <v>-89311.460000000021</v>
      </c>
      <c r="H163" s="82">
        <f t="shared" si="101"/>
        <v>-6415.0599999999395</v>
      </c>
      <c r="I163" s="82">
        <f t="shared" si="101"/>
        <v>-106923.6399999999</v>
      </c>
      <c r="J163" s="82">
        <f t="shared" si="101"/>
        <v>-11547.430000000051</v>
      </c>
      <c r="K163" s="82">
        <f t="shared" si="101"/>
        <v>0</v>
      </c>
      <c r="L163" s="82">
        <f t="shared" si="101"/>
        <v>0</v>
      </c>
      <c r="M163" s="82">
        <f t="shared" si="101"/>
        <v>0</v>
      </c>
      <c r="N163" s="82">
        <f t="shared" si="101"/>
        <v>0</v>
      </c>
      <c r="O163" s="82">
        <f t="shared" si="101"/>
        <v>0</v>
      </c>
      <c r="P163" s="82">
        <f t="shared" si="101"/>
        <v>0</v>
      </c>
      <c r="Q163" s="82">
        <f t="shared" si="101"/>
        <v>213098.24999999953</v>
      </c>
      <c r="R163" s="83"/>
      <c r="S163" s="82"/>
      <c r="T163" s="82">
        <f>T3-T26</f>
        <v>0</v>
      </c>
      <c r="U163" s="42"/>
      <c r="V163" s="84">
        <f>V3-V26</f>
        <v>213098.24999999953</v>
      </c>
      <c r="W163" s="48"/>
      <c r="X163" s="84">
        <f>X3-X26</f>
        <v>-213098.24999999953</v>
      </c>
      <c r="Y163" s="48"/>
    </row>
    <row r="164" spans="2:25" ht="15" thickBot="1" x14ac:dyDescent="0.35">
      <c r="B164" s="133"/>
      <c r="C164" s="134"/>
      <c r="D164" s="88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20"/>
      <c r="S164" s="19"/>
      <c r="T164" s="135"/>
      <c r="V164" s="23"/>
      <c r="W164" s="48"/>
      <c r="X164" s="49"/>
      <c r="Y164" s="48"/>
    </row>
    <row r="165" spans="2:25" hidden="1" x14ac:dyDescent="0.3">
      <c r="B165" s="85"/>
      <c r="C165" s="136" t="s">
        <v>349</v>
      </c>
      <c r="D165" s="136"/>
      <c r="E165" s="24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24"/>
      <c r="R165" s="24"/>
      <c r="S165" s="46"/>
    </row>
    <row r="166" spans="2:25" ht="15" hidden="1" thickBot="1" x14ac:dyDescent="0.35">
      <c r="B166" s="87"/>
      <c r="C166" s="88" t="s">
        <v>350</v>
      </c>
      <c r="D166" s="88"/>
      <c r="E166" s="20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20"/>
      <c r="R166" s="20"/>
      <c r="S166" s="19"/>
    </row>
    <row r="167" spans="2:25" ht="15" hidden="1" thickBot="1" x14ac:dyDescent="0.35">
      <c r="B167" s="89"/>
      <c r="C167" s="90"/>
      <c r="D167" s="90"/>
      <c r="E167" s="91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1"/>
      <c r="R167" s="91"/>
      <c r="S167" s="92"/>
    </row>
    <row r="168" spans="2:25" hidden="1" x14ac:dyDescent="0.3">
      <c r="C168" s="93" t="s">
        <v>351</v>
      </c>
      <c r="D168" s="93"/>
      <c r="E168" s="94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4"/>
      <c r="R168" s="94"/>
      <c r="S168" s="95"/>
    </row>
    <row r="169" spans="2:25" hidden="1" x14ac:dyDescent="0.3">
      <c r="C169" s="96" t="s">
        <v>352</v>
      </c>
      <c r="D169" s="96"/>
      <c r="E169" s="97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7"/>
      <c r="R169" s="97"/>
      <c r="S169" s="98"/>
    </row>
    <row r="170" spans="2:25" ht="15" hidden="1" thickBot="1" x14ac:dyDescent="0.35">
      <c r="C170" s="99" t="s">
        <v>353</v>
      </c>
      <c r="D170" s="99"/>
      <c r="E170" s="100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100"/>
      <c r="R170" s="100"/>
      <c r="S170" s="101"/>
    </row>
    <row r="171" spans="2:25" hidden="1" x14ac:dyDescent="0.3">
      <c r="E171" s="102"/>
      <c r="Q171" s="102"/>
      <c r="R171" s="103"/>
      <c r="S171" s="104"/>
    </row>
  </sheetData>
  <printOptions horizontalCentered="1"/>
  <pageMargins left="0" right="0" top="0" bottom="0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Usuario 01</cp:lastModifiedBy>
  <cp:lastPrinted>2024-04-17T17:42:40Z</cp:lastPrinted>
  <dcterms:created xsi:type="dcterms:W3CDTF">2023-11-01T23:22:19Z</dcterms:created>
  <dcterms:modified xsi:type="dcterms:W3CDTF">2024-07-16T16:09:45Z</dcterms:modified>
</cp:coreProperties>
</file>